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Custo do pedido" sheetId="3" state="visible" r:id="rId3"/>
    <sheet xmlns:r="http://schemas.openxmlformats.org/officeDocument/2006/relationships" name="Custo do lo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$&quot; #,##0.00"/>
    <numFmt numFmtId="165" formatCode="&quot;R$&quot; #,##0.0000"/>
    <numFmt numFmtId="166" formatCode="0.000"/>
    <numFmt numFmtId="167" formatCode="0.0%"/>
    <numFmt numFmtId="168" formatCode="0.0"/>
  </numFmts>
  <fonts count="6">
    <font>
      <name val="Calibri"/>
      <family val="2"/>
      <color theme="1"/>
      <sz val="11"/>
      <scheme val="minor"/>
    </font>
    <font>
      <b val="1"/>
      <color rgb="004A1A28"/>
      <sz val="15"/>
    </font>
    <font>
      <b val="1"/>
    </font>
    <font>
      <b val="1"/>
      <color rgb="00FFFFFF"/>
    </font>
    <font>
      <b val="1"/>
      <color rgb="001F4E9E"/>
    </font>
    <font>
      <b val="1"/>
      <color rgb="004A1A28"/>
      <sz val="13"/>
    </font>
  </fonts>
  <fills count="5">
    <fill>
      <patternFill/>
    </fill>
    <fill>
      <patternFill patternType="gray125"/>
    </fill>
    <fill>
      <patternFill patternType="solid">
        <fgColor rgb="004A1A28"/>
      </patternFill>
    </fill>
    <fill>
      <patternFill patternType="solid">
        <fgColor rgb="00F3E1D8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applyAlignment="1" pivotButton="0" quotePrefix="0" xfId="0">
      <alignment vertical="center" wrapText="1"/>
    </xf>
    <xf numFmtId="0" fontId="2" fillId="3" borderId="0" pivotButton="0" quotePrefix="0" xfId="0"/>
    <xf numFmtId="0" fontId="0" fillId="3" borderId="0" pivotButton="0" quotePrefix="0" xfId="0"/>
    <xf numFmtId="164" fontId="4" fillId="4" borderId="0" pivotButton="0" quotePrefix="0" xfId="0"/>
    <xf numFmtId="1" fontId="4" fillId="4" borderId="0" pivotButton="0" quotePrefix="0" xfId="0"/>
    <xf numFmtId="165" fontId="0" fillId="0" borderId="0" pivotButton="0" quotePrefix="0" xfId="0"/>
    <xf numFmtId="166" fontId="4" fillId="4" borderId="0" pivotButton="0" quotePrefix="0" xfId="0"/>
    <xf numFmtId="165" fontId="4" fillId="4" borderId="0" pivotButton="0" quotePrefix="0" xfId="0"/>
    <xf numFmtId="167" fontId="4" fillId="4" borderId="0" pivotButton="0" quotePrefix="0" xfId="0"/>
    <xf numFmtId="168" fontId="4" fillId="4" borderId="0" pivotButton="0" quotePrefix="0" xfId="0"/>
    <xf numFmtId="0" fontId="4" fillId="4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custo de venda · Cozinha que Vende (Bônus 2)</t>
        </is>
      </c>
    </row>
    <row r="2">
      <c r="A2" s="2" t="inlineStr"/>
    </row>
    <row r="3">
      <c r="A3" s="2" t="inlineStr">
        <is>
          <t>Para que serve: somar TUDO o que um lote e um pedido custam, além dos ingredientes: embalagem, etiqueta, gás e energia do lote, sua mão de obra, entrega e a taxa do Pix ou do cartão. No fim, mostra quanto sobra de verdade em cada pedido.</t>
        </is>
      </c>
    </row>
    <row r="4">
      <c r="A4" s="2" t="inlineStr"/>
    </row>
    <row r="5">
      <c r="A5" s="3" t="inlineStr">
        <is>
          <t>Como usar em 3 passos:</t>
        </is>
      </c>
    </row>
    <row r="6">
      <c r="A6" s="2" t="inlineStr">
        <is>
          <t>1. Aba Configuração: confira os preços (botijão, energia, taxas, entrega). Os valores já preenchidos são referências reais de 03/11/2026, com a fonte ao lado. Troque pelos seus.</t>
        </is>
      </c>
    </row>
    <row r="7">
      <c r="A7" s="2" t="inlineStr">
        <is>
          <t>2. Aba Custo do lote: uma linha por produto. Digite o custo dos ingredientes do lote (está na ficha do guia ou na Planilha Preço Certo), quantas unidades rende e quantos minutos usa de fogão, forno e aparelhos. A planilha calcula gás, energia e o custo por unidade.</t>
        </is>
      </c>
    </row>
    <row r="8">
      <c r="A8" s="2" t="inlineStr">
        <is>
          <t>3. Aba Custo do pedido: monte o pedido de um cliente (até 8 produtos), escolha a entrega e a forma de pagamento e veja o que sobra.</t>
        </is>
      </c>
    </row>
    <row r="9">
      <c r="A9" s="2" t="inlineStr"/>
    </row>
    <row r="10">
      <c r="A10" s="2" t="inlineStr">
        <is>
          <t>Células amarelas com letra azul = você digita. As demais têm fórmula: não apague.</t>
        </is>
      </c>
    </row>
    <row r="11">
      <c r="A11" s="2" t="inlineStr">
        <is>
          <t>As 3 linhas de exemplo na aba Custo do lote usam o custo de ingredientes das fichas 1, 17 e 46 do guia; os minutos são estimativas de exemplo: troque pelos seus.</t>
        </is>
      </c>
    </row>
    <row r="12">
      <c r="A12" s="2" t="inlineStr">
        <is>
          <t>Gás: custo = minutos ÷ 60 × consumo (kg/h) × preço do kg do gás. Energia: custo = potência (W) × minutos ÷ 60 ÷ 1000 × tarifa (R$/kWh).</t>
        </is>
      </c>
    </row>
    <row r="13">
      <c r="A13" s="2" t="inlineStr">
        <is>
          <t>Produto educativo: os valores são estimativas para ajudar na decisão, não garantia de ganho.</t>
        </is>
      </c>
    </row>
    <row r="14">
      <c r="A14" s="2" t="inlineStr">
        <is>
          <t>Google Sheets: abra o link e use Arquivo &gt; Fazer uma cópia. Excel: abra o arquivo .xlsx normalmente.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96" customWidth="1" min="3" max="3"/>
  </cols>
  <sheetData>
    <row r="1">
      <c r="A1" s="4" t="inlineStr">
        <is>
          <t>Configuração</t>
        </is>
      </c>
    </row>
    <row r="2" ht="32" customHeight="1">
      <c r="A2" s="5" t="inlineStr">
        <is>
          <t>Item</t>
        </is>
      </c>
      <c r="B2" s="5" t="inlineStr">
        <is>
          <t>Valor</t>
        </is>
      </c>
      <c r="C2" s="5" t="inlineStr">
        <is>
          <t>Fonte / observação</t>
        </is>
      </c>
    </row>
    <row r="3">
      <c r="A3" s="6" t="inlineStr">
        <is>
          <t>Gás</t>
        </is>
      </c>
      <c r="B3" s="7" t="n"/>
      <c r="C3" s="7" t="n"/>
    </row>
    <row r="4">
      <c r="A4" t="inlineStr">
        <is>
          <t>Preço do botijão de 13 kg (R$)</t>
        </is>
      </c>
      <c r="B4" s="8" t="n">
        <v>115.05</v>
      </c>
      <c r="C4" s="2" t="inlineStr">
        <is>
          <t>ANP, Levantamento de Preços de Combustíveis, média do estado de SP, semana de 11 a 17/10/2026. Digite o preço que você paga.</t>
        </is>
      </c>
    </row>
    <row r="5">
      <c r="A5" t="inlineStr">
        <is>
          <t>Quilos no botijão</t>
        </is>
      </c>
      <c r="B5" s="9" t="n">
        <v>13</v>
      </c>
      <c r="C5" s="2" t="inlineStr">
        <is>
          <t>Botijão P13.</t>
        </is>
      </c>
    </row>
    <row r="6">
      <c r="A6" t="inlineStr">
        <is>
          <t>Preço do kg de gás (R$)</t>
        </is>
      </c>
      <c r="B6" s="10">
        <f>B4/B5</f>
        <v/>
      </c>
      <c r="C6" s="2" t="inlineStr">
        <is>
          <t>Fórmula.</t>
        </is>
      </c>
    </row>
    <row r="7">
      <c r="A7" t="inlineStr">
        <is>
          <t>Consumo de uma boca acesa (kg/h)</t>
        </is>
      </c>
      <c r="B7" s="11" t="n">
        <v>0.16</v>
      </c>
      <c r="C7" s="2" t="inlineStr">
        <is>
          <t>Estimativa usada pelas calculadoras de duração do botijão. Veja a etiqueta Inmetro do seu fogão.</t>
        </is>
      </c>
    </row>
    <row r="8">
      <c r="A8" t="inlineStr">
        <is>
          <t>Consumo do forno (kg/h)</t>
        </is>
      </c>
      <c r="B8" s="11" t="n">
        <v>0.12</v>
      </c>
      <c r="C8" s="2" t="inlineStr">
        <is>
          <t>Mediana da tabela de fogões etiquetados pelo Inmetro (faixa 0,076 a 0,169 kg/h), compilada pela Calculadora do Bem. Veja a etiqueta do seu fogão.</t>
        </is>
      </c>
    </row>
    <row r="9">
      <c r="A9" s="6" t="inlineStr">
        <is>
          <t>Energia</t>
        </is>
      </c>
      <c r="B9" s="7" t="n"/>
      <c r="C9" s="7" t="n"/>
    </row>
    <row r="10">
      <c r="A10" t="inlineStr">
        <is>
          <t>Tarifa de energia (R$ por kWh)</t>
        </is>
      </c>
      <c r="B10" s="12" t="n">
        <v>0.78938</v>
      </c>
      <c r="C10" s="2" t="inlineStr">
        <is>
          <t>Enel SP residencial B1, ANEEL REH nº 3.596/2026, SEM impostos. Para o valor com impostos: total da sua conta ÷ kWh consumidos no mês.</t>
        </is>
      </c>
    </row>
    <row r="11">
      <c r="A11" t="inlineStr">
        <is>
          <t>Potência da batedeira (W)</t>
        </is>
      </c>
      <c r="B11" s="9" t="n">
        <v>300</v>
      </c>
      <c r="C11" s="2" t="inlineStr">
        <is>
          <t>Exemplo: confira na etiqueta ou no manual do seu aparelho.</t>
        </is>
      </c>
    </row>
    <row r="12">
      <c r="A12" t="inlineStr">
        <is>
          <t>Potência do liquidificador (W)</t>
        </is>
      </c>
      <c r="B12" s="9" t="n">
        <v>600</v>
      </c>
      <c r="C12" s="2" t="inlineStr">
        <is>
          <t>Exemplo: confira na etiqueta do seu aparelho.</t>
        </is>
      </c>
    </row>
    <row r="13">
      <c r="A13" t="inlineStr">
        <is>
          <t>Potência do micro-ondas ou forno elétrico (W)</t>
        </is>
      </c>
      <c r="B13" s="9" t="n">
        <v>1200</v>
      </c>
      <c r="C13" s="2" t="inlineStr">
        <is>
          <t>Exemplo: confira na etiqueta do seu aparelho.</t>
        </is>
      </c>
    </row>
    <row r="14">
      <c r="A14" s="6" t="inlineStr">
        <is>
          <t>Mão de obra</t>
        </is>
      </c>
      <c r="B14" s="7" t="n"/>
      <c r="C14" s="7" t="n"/>
    </row>
    <row r="15">
      <c r="A15" t="inlineStr">
        <is>
          <t>Valor da sua hora (R$)</t>
        </is>
      </c>
      <c r="B15" s="8">
        <f>ROUND(1621/220,2)</f>
        <v/>
      </c>
      <c r="C15" s="2" t="inlineStr">
        <is>
          <t>Sugestão: salário mínimo 2026 (R$ 1.621, Decreto nº 12.797/2025) ÷ 220 h. Troque pelo valor que você quer receber.</t>
        </is>
      </c>
    </row>
    <row r="16">
      <c r="A16" s="6" t="inlineStr">
        <is>
          <t>Taxas de pagamento (% do valor recebido)</t>
        </is>
      </c>
      <c r="B16" s="7" t="n"/>
      <c r="C16" s="7" t="n"/>
    </row>
    <row r="17">
      <c r="A17" t="inlineStr">
        <is>
          <t>Pix</t>
        </is>
      </c>
      <c r="B17" s="13" t="n">
        <v>0</v>
      </c>
      <c r="C17" s="2" t="inlineStr">
        <is>
          <t>InfinitePay, plano até R$ 20 mil/mês, consultado em 03/11/2026. Confira a da sua maquininha ou banco.</t>
        </is>
      </c>
    </row>
    <row r="18">
      <c r="A18" t="inlineStr">
        <is>
          <t>Débito</t>
        </is>
      </c>
      <c r="B18" s="13" t="n">
        <v>0.0137</v>
      </c>
      <c r="C18" s="2" t="inlineStr">
        <is>
          <t>InfinitePay, Visa e Mastercard, recebimento em 1 dia útil.</t>
        </is>
      </c>
    </row>
    <row r="19">
      <c r="A19" t="inlineStr">
        <is>
          <t>Crédito</t>
        </is>
      </c>
      <c r="B19" s="13" t="n">
        <v>0.0315</v>
      </c>
      <c r="C19" s="2" t="inlineStr">
        <is>
          <t>Crédito à vista. InfinitePay, Visa e Mastercard, recebimento em 1 dia útil.</t>
        </is>
      </c>
    </row>
    <row r="20">
      <c r="A20" t="inlineStr">
        <is>
          <t>Dinheiro</t>
        </is>
      </c>
      <c r="B20" s="13" t="n">
        <v>0</v>
      </c>
      <c r="C20" s="2" t="inlineStr">
        <is>
          <t>Sem taxa.</t>
        </is>
      </c>
    </row>
    <row r="21">
      <c r="A21" s="6" t="inlineStr">
        <is>
          <t>Entrega</t>
        </is>
      </c>
      <c r="B21" s="7" t="n"/>
      <c r="C21" s="7" t="n"/>
    </row>
    <row r="22">
      <c r="A22" t="inlineStr">
        <is>
          <t>App de moto: valor até 2 km (R$)</t>
        </is>
      </c>
      <c r="B22" s="8" t="n">
        <v>27</v>
      </c>
      <c r="C22" s="2" t="inlineStr">
        <is>
          <t>Lalamove São Paulo, página 'Nossos preços' (moto), consultada em 03/11/2026. O valor final aparece no app.</t>
        </is>
      </c>
    </row>
    <row r="23">
      <c r="A23" t="inlineStr">
        <is>
          <t>App de moto: valor por km acima de 2 km (R$)</t>
        </is>
      </c>
      <c r="B23" s="8" t="n">
        <v>2.7</v>
      </c>
      <c r="C23" s="2" t="inlineStr">
        <is>
          <t>Lalamove São Paulo, de 2 a 15 km.</t>
        </is>
      </c>
    </row>
    <row r="24">
      <c r="A24" t="inlineStr">
        <is>
          <t>Entrega própria: preço do litro do combustível (R$)</t>
        </is>
      </c>
      <c r="B24" s="8" t="n">
        <v>0</v>
      </c>
      <c r="C24" s="2" t="inlineStr">
        <is>
          <t>Digite o preço que você paga.</t>
        </is>
      </c>
    </row>
    <row r="25">
      <c r="A25" t="inlineStr">
        <is>
          <t>Entrega própria: km por litro do seu veículo</t>
        </is>
      </c>
      <c r="B25" s="14" t="n">
        <v>10</v>
      </c>
      <c r="C25" s="2" t="inlineStr">
        <is>
          <t>Digite o consumo do seu carro ou moto.</t>
        </is>
      </c>
    </row>
    <row r="26">
      <c r="A26" t="inlineStr">
        <is>
          <t>Entrega própria: custo por km (R$)</t>
        </is>
      </c>
      <c r="B26" s="10">
        <f>IF(B25&gt;0,B24/B25,0)</f>
        <v/>
      </c>
      <c r="C26" s="2" t="inlineStr">
        <is>
          <t>Fórmula. A entrega própria conta ida e volta.</t>
        </is>
      </c>
    </row>
    <row r="27">
      <c r="A27" s="6" t="inlineStr">
        <is>
          <t>Etiqueta</t>
        </is>
      </c>
      <c r="B27" s="7" t="n"/>
      <c r="C27" s="7" t="n"/>
    </row>
    <row r="28">
      <c r="A28" t="inlineStr">
        <is>
          <t>Folha de papel adesivo A4 (R$ por folha)</t>
        </is>
      </c>
      <c r="B28" s="12" t="n">
        <v>0.369</v>
      </c>
      <c r="C28" s="2" t="inlineStr">
        <is>
          <t>Diplomata Papéis, pacote com 100 folhas por R$ 36,90 (03/11/2026).</t>
        </is>
      </c>
    </row>
    <row r="29">
      <c r="A29" t="inlineStr">
        <is>
          <t>Etiquetas por folha</t>
        </is>
      </c>
      <c r="B29" s="9" t="n">
        <v>8</v>
      </c>
      <c r="C29" s="2" t="inlineStr">
        <is>
          <t>Modelo 88 × 58 mm do bônus de etiquetas (8 por folha).</t>
        </is>
      </c>
    </row>
    <row r="30">
      <c r="A30" t="inlineStr">
        <is>
          <t>Custo por etiqueta, sem tinta (R$)</t>
        </is>
      </c>
      <c r="B30" s="10">
        <f>B28/B29</f>
        <v/>
      </c>
      <c r="C30" s="2" t="inlineStr">
        <is>
          <t>Fórmula.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60" customWidth="1" min="1" max="1"/>
    <col width="12" customWidth="1" min="2" max="2"/>
    <col width="16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4" t="inlineStr">
        <is>
          <t>Custo do pedido: quanto sobra de verdade</t>
        </is>
      </c>
    </row>
    <row r="2">
      <c r="A2" t="inlineStr">
        <is>
          <t>Cliente / data:</t>
        </is>
      </c>
      <c r="B2" s="15" t="n"/>
    </row>
    <row r="4" ht="32" customHeight="1">
      <c r="A4" s="5" t="inlineStr">
        <is>
          <t>Produto (escolha na lista)</t>
        </is>
      </c>
      <c r="B4" s="5" t="inlineStr">
        <is>
          <t>Quantidade</t>
        </is>
      </c>
      <c r="C4" s="5" t="inlineStr">
        <is>
          <t>Preço de venda por unidade (R$)</t>
        </is>
      </c>
      <c r="D4" s="5" t="inlineStr">
        <is>
          <t>Vendido (R$)</t>
        </is>
      </c>
      <c r="E4" s="5" t="inlineStr">
        <is>
          <t>Custo por unidade (R$)</t>
        </is>
      </c>
      <c r="F4" s="5" t="inlineStr">
        <is>
          <t>Custo (R$)</t>
        </is>
      </c>
      <c r="G4" s="5" t="inlineStr">
        <is>
          <t>Mão de obra incluída (R$)</t>
        </is>
      </c>
    </row>
    <row r="5">
      <c r="A5" s="15" t="inlineStr">
        <is>
          <t>Brigadeiro gourmet (ficha 1)</t>
        </is>
      </c>
      <c r="B5" s="15" t="n">
        <v>8</v>
      </c>
      <c r="C5" s="8" t="n">
        <v>2.5</v>
      </c>
      <c r="D5" s="16">
        <f>IF(A5="","",B5*C5)</f>
        <v/>
      </c>
      <c r="E5" s="16">
        <f>IF(A5="","",IFERROR(INDEX('Custo do lote'!$R$5:$R$44,MATCH(A5,'Custo do lote'!$A$5:$A$44,0)),0))</f>
        <v/>
      </c>
      <c r="F5" s="16">
        <f>IF(A5="","",B5*E5)</f>
        <v/>
      </c>
      <c r="G5" s="16">
        <f>IF(A5="","",B5*(E5-IFERROR(INDEX('Custo do lote'!$S$5:$S$44,MATCH(A5,'Custo do lote'!$A$5:$A$44,0)),E5)))</f>
        <v/>
      </c>
    </row>
    <row r="6">
      <c r="A6" s="15" t="inlineStr">
        <is>
          <t>Bolo de pote (ficha 17)</t>
        </is>
      </c>
      <c r="B6" s="15" t="n">
        <v>2</v>
      </c>
      <c r="C6" s="8" t="n">
        <v>12</v>
      </c>
      <c r="D6" s="16">
        <f>IF(A6="","",B6*C6)</f>
        <v/>
      </c>
      <c r="E6" s="16">
        <f>IF(A6="","",IFERROR(INDEX('Custo do lote'!$R$5:$R$44,MATCH(A6,'Custo do lote'!$A$5:$A$44,0)),0))</f>
        <v/>
      </c>
      <c r="F6" s="16">
        <f>IF(A6="","",B6*E6)</f>
        <v/>
      </c>
      <c r="G6" s="16">
        <f>IF(A6="","",B6*(E6-IFERROR(INDEX('Custo do lote'!$S$5:$S$44,MATCH(A6,'Custo do lote'!$A$5:$A$44,0)),E6)))</f>
        <v/>
      </c>
    </row>
    <row r="7">
      <c r="A7" s="15" t="n"/>
      <c r="B7" s="15" t="n"/>
      <c r="C7" s="8" t="n"/>
      <c r="D7" s="16">
        <f>IF(A7="","",B7*C7)</f>
        <v/>
      </c>
      <c r="E7" s="16">
        <f>IF(A7="","",IFERROR(INDEX('Custo do lote'!$R$5:$R$44,MATCH(A7,'Custo do lote'!$A$5:$A$44,0)),0))</f>
        <v/>
      </c>
      <c r="F7" s="16">
        <f>IF(A7="","",B7*E7)</f>
        <v/>
      </c>
      <c r="G7" s="16">
        <f>IF(A7="","",B7*(E7-IFERROR(INDEX('Custo do lote'!$S$5:$S$44,MATCH(A7,'Custo do lote'!$A$5:$A$44,0)),E7)))</f>
        <v/>
      </c>
    </row>
    <row r="8">
      <c r="A8" s="15" t="n"/>
      <c r="B8" s="15" t="n"/>
      <c r="C8" s="8" t="n"/>
      <c r="D8" s="16">
        <f>IF(A8="","",B8*C8)</f>
        <v/>
      </c>
      <c r="E8" s="16">
        <f>IF(A8="","",IFERROR(INDEX('Custo do lote'!$R$5:$R$44,MATCH(A8,'Custo do lote'!$A$5:$A$44,0)),0))</f>
        <v/>
      </c>
      <c r="F8" s="16">
        <f>IF(A8="","",B8*E8)</f>
        <v/>
      </c>
      <c r="G8" s="16">
        <f>IF(A8="","",B8*(E8-IFERROR(INDEX('Custo do lote'!$S$5:$S$44,MATCH(A8,'Custo do lote'!$A$5:$A$44,0)),E8)))</f>
        <v/>
      </c>
    </row>
    <row r="9">
      <c r="A9" s="15" t="n"/>
      <c r="B9" s="15" t="n"/>
      <c r="C9" s="8" t="n"/>
      <c r="D9" s="16">
        <f>IF(A9="","",B9*C9)</f>
        <v/>
      </c>
      <c r="E9" s="16">
        <f>IF(A9="","",IFERROR(INDEX('Custo do lote'!$R$5:$R$44,MATCH(A9,'Custo do lote'!$A$5:$A$44,0)),0))</f>
        <v/>
      </c>
      <c r="F9" s="16">
        <f>IF(A9="","",B9*E9)</f>
        <v/>
      </c>
      <c r="G9" s="16">
        <f>IF(A9="","",B9*(E9-IFERROR(INDEX('Custo do lote'!$S$5:$S$44,MATCH(A9,'Custo do lote'!$A$5:$A$44,0)),E9)))</f>
        <v/>
      </c>
    </row>
    <row r="10">
      <c r="A10" s="15" t="n"/>
      <c r="B10" s="15" t="n"/>
      <c r="C10" s="8" t="n"/>
      <c r="D10" s="16">
        <f>IF(A10="","",B10*C10)</f>
        <v/>
      </c>
      <c r="E10" s="16">
        <f>IF(A10="","",IFERROR(INDEX('Custo do lote'!$R$5:$R$44,MATCH(A10,'Custo do lote'!$A$5:$A$44,0)),0))</f>
        <v/>
      </c>
      <c r="F10" s="16">
        <f>IF(A10="","",B10*E10)</f>
        <v/>
      </c>
      <c r="G10" s="16">
        <f>IF(A10="","",B10*(E10-IFERROR(INDEX('Custo do lote'!$S$5:$S$44,MATCH(A10,'Custo do lote'!$A$5:$A$44,0)),E10)))</f>
        <v/>
      </c>
    </row>
    <row r="11">
      <c r="A11" s="15" t="n"/>
      <c r="B11" s="15" t="n"/>
      <c r="C11" s="8" t="n"/>
      <c r="D11" s="16">
        <f>IF(A11="","",B11*C11)</f>
        <v/>
      </c>
      <c r="E11" s="16">
        <f>IF(A11="","",IFERROR(INDEX('Custo do lote'!$R$5:$R$44,MATCH(A11,'Custo do lote'!$A$5:$A$44,0)),0))</f>
        <v/>
      </c>
      <c r="F11" s="16">
        <f>IF(A11="","",B11*E11)</f>
        <v/>
      </c>
      <c r="G11" s="16">
        <f>IF(A11="","",B11*(E11-IFERROR(INDEX('Custo do lote'!$S$5:$S$44,MATCH(A11,'Custo do lote'!$A$5:$A$44,0)),E11)))</f>
        <v/>
      </c>
    </row>
    <row r="12">
      <c r="A12" s="15" t="n"/>
      <c r="B12" s="15" t="n"/>
      <c r="C12" s="8" t="n"/>
      <c r="D12" s="16">
        <f>IF(A12="","",B12*C12)</f>
        <v/>
      </c>
      <c r="E12" s="16">
        <f>IF(A12="","",IFERROR(INDEX('Custo do lote'!$R$5:$R$44,MATCH(A12,'Custo do lote'!$A$5:$A$44,0)),0))</f>
        <v/>
      </c>
      <c r="F12" s="16">
        <f>IF(A12="","",B12*E12)</f>
        <v/>
      </c>
      <c r="G12" s="16">
        <f>IF(A12="","",B12*(E12-IFERROR(INDEX('Custo do lote'!$S$5:$S$44,MATCH(A12,'Custo do lote'!$A$5:$A$44,0)),E12)))</f>
        <v/>
      </c>
    </row>
    <row r="13">
      <c r="A13" s="17" t="inlineStr">
        <is>
          <t>Total dos produtos</t>
        </is>
      </c>
      <c r="D13" s="18">
        <f>SUM(D5:D12)</f>
        <v/>
      </c>
      <c r="F13" s="18">
        <f>SUM(F5:F12)</f>
        <v/>
      </c>
    </row>
    <row r="15">
      <c r="A15" s="19" t="inlineStr">
        <is>
          <t>Entrega e pagamento</t>
        </is>
      </c>
    </row>
    <row r="16">
      <c r="A16" t="inlineStr">
        <is>
          <t>Extras do pedido: sacola, fita, cartão (R$)</t>
        </is>
      </c>
      <c r="B16" s="8" t="n">
        <v>0</v>
      </c>
    </row>
    <row r="17">
      <c r="A17" t="inlineStr">
        <is>
          <t>Forma de entrega (Retirada, Própria ou App)</t>
        </is>
      </c>
      <c r="B17" s="15" t="inlineStr">
        <is>
          <t>Retirada</t>
        </is>
      </c>
    </row>
    <row r="18">
      <c r="A18" t="inlineStr">
        <is>
          <t>Distância até o cliente (km, só ida)</t>
        </is>
      </c>
      <c r="B18" s="14" t="n">
        <v>0</v>
      </c>
    </row>
    <row r="19">
      <c r="A19" t="inlineStr">
        <is>
          <t>Taxa de entrega cobrada do cliente (R$)</t>
        </is>
      </c>
      <c r="B19" s="8" t="n">
        <v>0</v>
      </c>
    </row>
    <row r="20">
      <c r="A20" t="inlineStr">
        <is>
          <t>Forma de pagamento (Pix, Débito, Crédito ou Dinheiro)</t>
        </is>
      </c>
      <c r="B20" s="15" t="inlineStr">
        <is>
          <t>Pix</t>
        </is>
      </c>
    </row>
    <row r="22">
      <c r="A22" s="19" t="inlineStr">
        <is>
          <t>Resultado</t>
        </is>
      </c>
    </row>
    <row r="23">
      <c r="A23" s="2" t="inlineStr">
        <is>
          <t>Recebido do cliente (produtos + taxa de entrega)</t>
        </is>
      </c>
      <c r="B23" s="16">
        <f>D13+B19</f>
        <v/>
      </c>
    </row>
    <row r="24">
      <c r="A24" s="2" t="inlineStr">
        <is>
          <t>Custo dos produtos (lote, embalagem, etiqueta, gás, energia e mão de obra)</t>
        </is>
      </c>
      <c r="B24" s="16">
        <f>F13</f>
        <v/>
      </c>
    </row>
    <row r="25">
      <c r="A25" s="2" t="inlineStr">
        <is>
          <t>Extras do pedido</t>
        </is>
      </c>
      <c r="B25" s="16">
        <f>B16</f>
        <v/>
      </c>
    </row>
    <row r="26">
      <c r="A26" s="2" t="inlineStr">
        <is>
          <t>Custo da entrega</t>
        </is>
      </c>
      <c r="B26" s="16">
        <f>IF(B17="App",IF(B18&lt;=2,Configuração!B22,Configuração!B22+(B18-2)*Configuração!B23),IF(B17="Própria",B18*2*Configuração!B26,0))</f>
        <v/>
      </c>
    </row>
    <row r="27">
      <c r="A27" s="2" t="inlineStr">
        <is>
          <t>Taxa da forma de pagamento</t>
        </is>
      </c>
      <c r="B27" s="16">
        <f>B23*IFERROR(INDEX(Configuração!B17:B20,MATCH(B20,Configuração!A17:A20,0)),0)</f>
        <v/>
      </c>
    </row>
    <row r="28">
      <c r="A28" s="2" t="inlineStr">
        <is>
          <t>Custo total do pedido</t>
        </is>
      </c>
      <c r="B28" s="16">
        <f>SUM(B24:B27)</f>
        <v/>
      </c>
    </row>
    <row r="29">
      <c r="A29" s="3" t="inlineStr">
        <is>
          <t>SOBRA do pedido (o que fica para você além da sua hora já paga)</t>
        </is>
      </c>
      <c r="B29" s="20">
        <f>B23-B28</f>
        <v/>
      </c>
    </row>
    <row r="30">
      <c r="A30" s="2" t="inlineStr">
        <is>
          <t>Sobra em % do recebido</t>
        </is>
      </c>
      <c r="B30" s="21">
        <f>IF(B23=0,"",B29/B23)</f>
        <v/>
      </c>
    </row>
    <row r="31">
      <c r="A31" s="2" t="inlineStr">
        <is>
          <t>Mão de obra já incluída no custo (R$)</t>
        </is>
      </c>
      <c r="B31" s="16">
        <f>SUM(G5:G12)</f>
        <v/>
      </c>
    </row>
    <row r="33">
      <c r="A33" t="inlineStr">
        <is>
          <t>Se a sobra ficou negativa ou pequena: revise o preço na Planilha Preço Certo, cobre a taxa de entrega, junte entregas na mesma rota ou incentive o Pix.</t>
        </is>
      </c>
    </row>
  </sheetData>
  <dataValidations count="3">
    <dataValidation sqref="A5 A6 A7 A8 A9 A10 A11 A12" showDropDown="0" showInputMessage="0" showErrorMessage="0" allowBlank="1" type="list">
      <formula1>='Custo do lote'!$A$5:$A$44</formula1>
    </dataValidation>
    <dataValidation sqref="B17" showDropDown="0" showInputMessage="0" showErrorMessage="0" allowBlank="0" type="list">
      <formula1>"Retirada,Própria,App"</formula1>
    </dataValidation>
    <dataValidation sqref="B20" showDropDown="0" showInputMessage="0" showErrorMessage="0" allowBlank="0" type="list">
      <formula1>"Pix,Débito,Crédito,Dinheiro"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  <col width="13" customWidth="1" min="10" max="10"/>
    <col width="11" customWidth="1" min="11" max="11"/>
    <col width="12" customWidth="1" min="12" max="12"/>
    <col width="12" customWidth="1" min="13" max="13"/>
    <col width="13" customWidth="1" min="14" max="14"/>
    <col width="12" customWidth="1" min="15" max="15"/>
    <col width="13" customWidth="1" min="16" max="16"/>
    <col width="14" customWidth="1" min="17" max="17"/>
    <col width="14" customWidth="1" min="18" max="18"/>
    <col width="15" customWidth="1" min="19" max="19"/>
  </cols>
  <sheetData>
    <row r="1">
      <c r="A1" s="4" t="inlineStr">
        <is>
          <t>Custo do lote e custo por unidade</t>
        </is>
      </c>
    </row>
    <row r="2">
      <c r="A2" t="inlineStr">
        <is>
          <t>Uma linha por produto. Amarelo = você digita. O nome do produto aparece na lista da aba Custo do pedido.</t>
        </is>
      </c>
    </row>
    <row r="4" ht="32" customHeight="1">
      <c r="A4" s="5" t="inlineStr">
        <is>
          <t>Produto</t>
        </is>
      </c>
      <c r="B4" s="5" t="inlineStr">
        <is>
          <t>Ingredientes do lote (R$)</t>
        </is>
      </c>
      <c r="C4" s="5" t="inlineStr">
        <is>
          <t>Unidades que o lote rende</t>
        </is>
      </c>
      <c r="D4" s="5" t="inlineStr">
        <is>
          <t>Embalagem por unidade (R$)</t>
        </is>
      </c>
      <c r="E4" s="5" t="inlineStr">
        <is>
          <t>Etiquetas por unidade</t>
        </is>
      </c>
      <c r="F4" s="5" t="inlineStr">
        <is>
          <t>Minutos de boca acesa</t>
        </is>
      </c>
      <c r="G4" s="5" t="inlineStr">
        <is>
          <t>Minutos de forno</t>
        </is>
      </c>
      <c r="H4" s="5" t="inlineStr">
        <is>
          <t>Minutos de batedeira</t>
        </is>
      </c>
      <c r="I4" s="5" t="inlineStr">
        <is>
          <t>Minutos de liquidificador</t>
        </is>
      </c>
      <c r="J4" s="5" t="inlineStr">
        <is>
          <t>Minutos de micro-ondas/forno elétrico</t>
        </is>
      </c>
      <c r="K4" s="5" t="inlineStr">
        <is>
          <t>Suas horas no lote</t>
        </is>
      </c>
      <c r="L4" s="5" t="inlineStr">
        <is>
          <t>Gás do lote (R$)</t>
        </is>
      </c>
      <c r="M4" s="5" t="inlineStr">
        <is>
          <t>Energia do lote (R$)</t>
        </is>
      </c>
      <c r="N4" s="5" t="inlineStr">
        <is>
          <t>Mão de obra do lote (R$)</t>
        </is>
      </c>
      <c r="O4" s="5" t="inlineStr">
        <is>
          <t>Etiquetas do lote (R$)</t>
        </is>
      </c>
      <c r="P4" s="5" t="inlineStr">
        <is>
          <t>Embalagens do lote (R$)</t>
        </is>
      </c>
      <c r="Q4" s="5" t="inlineStr">
        <is>
          <t>Custo total do lote (R$)</t>
        </is>
      </c>
      <c r="R4" s="5" t="inlineStr">
        <is>
          <t>Custo por unidade (R$)</t>
        </is>
      </c>
      <c r="S4" s="5" t="inlineStr">
        <is>
          <t>Custo por unidade sem mão de obra (R$)</t>
        </is>
      </c>
    </row>
    <row r="5">
      <c r="A5" s="15" t="inlineStr">
        <is>
          <t>Brigadeiro gourmet (ficha 1)</t>
        </is>
      </c>
      <c r="B5" s="8" t="n">
        <v>13.11</v>
      </c>
      <c r="C5" s="15" t="n">
        <v>22</v>
      </c>
      <c r="D5" s="8" t="n">
        <v>0.028</v>
      </c>
      <c r="E5" s="15" t="n">
        <v>1</v>
      </c>
      <c r="F5" s="15" t="n">
        <v>15</v>
      </c>
      <c r="G5" s="15" t="n">
        <v>0</v>
      </c>
      <c r="H5" s="15" t="n">
        <v>0</v>
      </c>
      <c r="I5" s="15" t="n">
        <v>0</v>
      </c>
      <c r="J5" s="15" t="n">
        <v>0</v>
      </c>
      <c r="K5" s="15" t="n">
        <v>1.5</v>
      </c>
      <c r="L5" s="16">
        <f>IF(A5="","",(F5*Configuração!$B$7+G5*Configuração!$B$8)/60*Configuração!$B$6)</f>
        <v/>
      </c>
      <c r="M5" s="16">
        <f>IF(A5="","",(H5*Configuração!$B$11+I5*Configuração!$B$12+J5*Configuração!$B$13)/60/1000*Configuração!$B$10)</f>
        <v/>
      </c>
      <c r="N5" s="16">
        <f>IF(A5="","",K5*Configuração!$B$15)</f>
        <v/>
      </c>
      <c r="O5" s="16">
        <f>IF(A5="","",C5*E5*Configuração!$B$30)</f>
        <v/>
      </c>
      <c r="P5" s="16">
        <f>IF(A5="","",C5*D5)</f>
        <v/>
      </c>
      <c r="Q5" s="16">
        <f>IF(A5="","",B5+L5+M5+N5+O5+P5)</f>
        <v/>
      </c>
      <c r="R5" s="18">
        <f>IF(OR(A5="",N(C5)=0),"",Q5/C5)</f>
        <v/>
      </c>
      <c r="S5" s="16">
        <f>IF(OR(A5="",N(C5)=0),"",(Q5-N5)/C5)</f>
        <v/>
      </c>
    </row>
    <row r="6">
      <c r="A6" s="15" t="inlineStr">
        <is>
          <t>Bolo de pote (ficha 17)</t>
        </is>
      </c>
      <c r="B6" s="8" t="n">
        <v>19.42</v>
      </c>
      <c r="C6" s="15" t="n">
        <v>10</v>
      </c>
      <c r="D6" s="8" t="n">
        <v>0.769</v>
      </c>
      <c r="E6" s="15" t="n">
        <v>1</v>
      </c>
      <c r="F6" s="15" t="n">
        <v>15</v>
      </c>
      <c r="G6" s="15" t="n">
        <v>40</v>
      </c>
      <c r="H6" s="15" t="n">
        <v>5</v>
      </c>
      <c r="I6" s="15" t="n">
        <v>0</v>
      </c>
      <c r="J6" s="15" t="n">
        <v>0</v>
      </c>
      <c r="K6" s="15" t="n">
        <v>2</v>
      </c>
      <c r="L6" s="16">
        <f>IF(A6="","",(F6*Configuração!$B$7+G6*Configuração!$B$8)/60*Configuração!$B$6)</f>
        <v/>
      </c>
      <c r="M6" s="16">
        <f>IF(A6="","",(H6*Configuração!$B$11+I6*Configuração!$B$12+J6*Configuração!$B$13)/60/1000*Configuração!$B$10)</f>
        <v/>
      </c>
      <c r="N6" s="16">
        <f>IF(A6="","",K6*Configuração!$B$15)</f>
        <v/>
      </c>
      <c r="O6" s="16">
        <f>IF(A6="","",C6*E6*Configuração!$B$30)</f>
        <v/>
      </c>
      <c r="P6" s="16">
        <f>IF(A6="","",C6*D6)</f>
        <v/>
      </c>
      <c r="Q6" s="16">
        <f>IF(A6="","",B6+L6+M6+N6+O6+P6)</f>
        <v/>
      </c>
      <c r="R6" s="18">
        <f>IF(OR(A6="",N(C6)=0),"",Q6/C6)</f>
        <v/>
      </c>
      <c r="S6" s="16">
        <f>IF(OR(A6="",N(C6)=0),"",(Q6-N6)/C6)</f>
        <v/>
      </c>
    </row>
    <row r="7">
      <c r="A7" s="15" t="inlineStr">
        <is>
          <t>Coxinha grande (ficha 46)</t>
        </is>
      </c>
      <c r="B7" s="8" t="n">
        <v>43.79</v>
      </c>
      <c r="C7" s="15" t="n">
        <v>20</v>
      </c>
      <c r="D7" s="8" t="n">
        <v>0.067</v>
      </c>
      <c r="E7" s="15" t="n">
        <v>1</v>
      </c>
      <c r="F7" s="15" t="n">
        <v>60</v>
      </c>
      <c r="G7" s="15" t="n">
        <v>0</v>
      </c>
      <c r="H7" s="15" t="n">
        <v>0</v>
      </c>
      <c r="I7" s="15" t="n">
        <v>0</v>
      </c>
      <c r="J7" s="15" t="n">
        <v>0</v>
      </c>
      <c r="K7" s="15" t="n">
        <v>3</v>
      </c>
      <c r="L7" s="16">
        <f>IF(A7="","",(F7*Configuração!$B$7+G7*Configuração!$B$8)/60*Configuração!$B$6)</f>
        <v/>
      </c>
      <c r="M7" s="16">
        <f>IF(A7="","",(H7*Configuração!$B$11+I7*Configuração!$B$12+J7*Configuração!$B$13)/60/1000*Configuração!$B$10)</f>
        <v/>
      </c>
      <c r="N7" s="16">
        <f>IF(A7="","",K7*Configuração!$B$15)</f>
        <v/>
      </c>
      <c r="O7" s="16">
        <f>IF(A7="","",C7*E7*Configuração!$B$30)</f>
        <v/>
      </c>
      <c r="P7" s="16">
        <f>IF(A7="","",C7*D7)</f>
        <v/>
      </c>
      <c r="Q7" s="16">
        <f>IF(A7="","",B7+L7+M7+N7+O7+P7)</f>
        <v/>
      </c>
      <c r="R7" s="18">
        <f>IF(OR(A7="",N(C7)=0),"",Q7/C7)</f>
        <v/>
      </c>
      <c r="S7" s="16">
        <f>IF(OR(A7="",N(C7)=0),"",(Q7-N7)/C7)</f>
        <v/>
      </c>
    </row>
    <row r="8">
      <c r="A8" s="15" t="n"/>
      <c r="B8" s="8" t="n"/>
      <c r="C8" s="15" t="n"/>
      <c r="D8" s="8" t="n"/>
      <c r="E8" s="15" t="n"/>
      <c r="F8" s="15" t="n"/>
      <c r="G8" s="15" t="n"/>
      <c r="H8" s="15" t="n"/>
      <c r="I8" s="15" t="n"/>
      <c r="J8" s="15" t="n"/>
      <c r="K8" s="15" t="n"/>
      <c r="L8" s="16">
        <f>IF(A8="","",(F8*Configuração!$B$7+G8*Configuração!$B$8)/60*Configuração!$B$6)</f>
        <v/>
      </c>
      <c r="M8" s="16">
        <f>IF(A8="","",(H8*Configuração!$B$11+I8*Configuração!$B$12+J8*Configuração!$B$13)/60/1000*Configuração!$B$10)</f>
        <v/>
      </c>
      <c r="N8" s="16">
        <f>IF(A8="","",K8*Configuração!$B$15)</f>
        <v/>
      </c>
      <c r="O8" s="16">
        <f>IF(A8="","",C8*E8*Configuração!$B$30)</f>
        <v/>
      </c>
      <c r="P8" s="16">
        <f>IF(A8="","",C8*D8)</f>
        <v/>
      </c>
      <c r="Q8" s="16">
        <f>IF(A8="","",B8+L8+M8+N8+O8+P8)</f>
        <v/>
      </c>
      <c r="R8" s="18">
        <f>IF(OR(A8="",N(C8)=0),"",Q8/C8)</f>
        <v/>
      </c>
      <c r="S8" s="16">
        <f>IF(OR(A8="",N(C8)=0),"",(Q8-N8)/C8)</f>
        <v/>
      </c>
    </row>
    <row r="9">
      <c r="A9" s="15" t="n"/>
      <c r="B9" s="8" t="n"/>
      <c r="C9" s="15" t="n"/>
      <c r="D9" s="8" t="n"/>
      <c r="E9" s="15" t="n"/>
      <c r="F9" s="15" t="n"/>
      <c r="G9" s="15" t="n"/>
      <c r="H9" s="15" t="n"/>
      <c r="I9" s="15" t="n"/>
      <c r="J9" s="15" t="n"/>
      <c r="K9" s="15" t="n"/>
      <c r="L9" s="16">
        <f>IF(A9="","",(F9*Configuração!$B$7+G9*Configuração!$B$8)/60*Configuração!$B$6)</f>
        <v/>
      </c>
      <c r="M9" s="16">
        <f>IF(A9="","",(H9*Configuração!$B$11+I9*Configuração!$B$12+J9*Configuração!$B$13)/60/1000*Configuração!$B$10)</f>
        <v/>
      </c>
      <c r="N9" s="16">
        <f>IF(A9="","",K9*Configuração!$B$15)</f>
        <v/>
      </c>
      <c r="O9" s="16">
        <f>IF(A9="","",C9*E9*Configuração!$B$30)</f>
        <v/>
      </c>
      <c r="P9" s="16">
        <f>IF(A9="","",C9*D9)</f>
        <v/>
      </c>
      <c r="Q9" s="16">
        <f>IF(A9="","",B9+L9+M9+N9+O9+P9)</f>
        <v/>
      </c>
      <c r="R9" s="18">
        <f>IF(OR(A9="",N(C9)=0),"",Q9/C9)</f>
        <v/>
      </c>
      <c r="S9" s="16">
        <f>IF(OR(A9="",N(C9)=0),"",(Q9-N9)/C9)</f>
        <v/>
      </c>
    </row>
    <row r="10">
      <c r="A10" s="15" t="n"/>
      <c r="B10" s="8" t="n"/>
      <c r="C10" s="15" t="n"/>
      <c r="D10" s="8" t="n"/>
      <c r="E10" s="15" t="n"/>
      <c r="F10" s="15" t="n"/>
      <c r="G10" s="15" t="n"/>
      <c r="H10" s="15" t="n"/>
      <c r="I10" s="15" t="n"/>
      <c r="J10" s="15" t="n"/>
      <c r="K10" s="15" t="n"/>
      <c r="L10" s="16">
        <f>IF(A10="","",(F10*Configuração!$B$7+G10*Configuração!$B$8)/60*Configuração!$B$6)</f>
        <v/>
      </c>
      <c r="M10" s="16">
        <f>IF(A10="","",(H10*Configuração!$B$11+I10*Configuração!$B$12+J10*Configuração!$B$13)/60/1000*Configuração!$B$10)</f>
        <v/>
      </c>
      <c r="N10" s="16">
        <f>IF(A10="","",K10*Configuração!$B$15)</f>
        <v/>
      </c>
      <c r="O10" s="16">
        <f>IF(A10="","",C10*E10*Configuração!$B$30)</f>
        <v/>
      </c>
      <c r="P10" s="16">
        <f>IF(A10="","",C10*D10)</f>
        <v/>
      </c>
      <c r="Q10" s="16">
        <f>IF(A10="","",B10+L10+M10+N10+O10+P10)</f>
        <v/>
      </c>
      <c r="R10" s="18">
        <f>IF(OR(A10="",N(C10)=0),"",Q10/C10)</f>
        <v/>
      </c>
      <c r="S10" s="16">
        <f>IF(OR(A10="",N(C10)=0),"",(Q10-N10)/C10)</f>
        <v/>
      </c>
    </row>
    <row r="11">
      <c r="A11" s="15" t="n"/>
      <c r="B11" s="8" t="n"/>
      <c r="C11" s="15" t="n"/>
      <c r="D11" s="8" t="n"/>
      <c r="E11" s="15" t="n"/>
      <c r="F11" s="15" t="n"/>
      <c r="G11" s="15" t="n"/>
      <c r="H11" s="15" t="n"/>
      <c r="I11" s="15" t="n"/>
      <c r="J11" s="15" t="n"/>
      <c r="K11" s="15" t="n"/>
      <c r="L11" s="16">
        <f>IF(A11="","",(F11*Configuração!$B$7+G11*Configuração!$B$8)/60*Configuração!$B$6)</f>
        <v/>
      </c>
      <c r="M11" s="16">
        <f>IF(A11="","",(H11*Configuração!$B$11+I11*Configuração!$B$12+J11*Configuração!$B$13)/60/1000*Configuração!$B$10)</f>
        <v/>
      </c>
      <c r="N11" s="16">
        <f>IF(A11="","",K11*Configuração!$B$15)</f>
        <v/>
      </c>
      <c r="O11" s="16">
        <f>IF(A11="","",C11*E11*Configuração!$B$30)</f>
        <v/>
      </c>
      <c r="P11" s="16">
        <f>IF(A11="","",C11*D11)</f>
        <v/>
      </c>
      <c r="Q11" s="16">
        <f>IF(A11="","",B11+L11+M11+N11+O11+P11)</f>
        <v/>
      </c>
      <c r="R11" s="18">
        <f>IF(OR(A11="",N(C11)=0),"",Q11/C11)</f>
        <v/>
      </c>
      <c r="S11" s="16">
        <f>IF(OR(A11="",N(C11)=0),"",(Q11-N11)/C11)</f>
        <v/>
      </c>
    </row>
    <row r="12">
      <c r="A12" s="15" t="n"/>
      <c r="B12" s="8" t="n"/>
      <c r="C12" s="15" t="n"/>
      <c r="D12" s="8" t="n"/>
      <c r="E12" s="15" t="n"/>
      <c r="F12" s="15" t="n"/>
      <c r="G12" s="15" t="n"/>
      <c r="H12" s="15" t="n"/>
      <c r="I12" s="15" t="n"/>
      <c r="J12" s="15" t="n"/>
      <c r="K12" s="15" t="n"/>
      <c r="L12" s="16">
        <f>IF(A12="","",(F12*Configuração!$B$7+G12*Configuração!$B$8)/60*Configuração!$B$6)</f>
        <v/>
      </c>
      <c r="M12" s="16">
        <f>IF(A12="","",(H12*Configuração!$B$11+I12*Configuração!$B$12+J12*Configuração!$B$13)/60/1000*Configuração!$B$10)</f>
        <v/>
      </c>
      <c r="N12" s="16">
        <f>IF(A12="","",K12*Configuração!$B$15)</f>
        <v/>
      </c>
      <c r="O12" s="16">
        <f>IF(A12="","",C12*E12*Configuração!$B$30)</f>
        <v/>
      </c>
      <c r="P12" s="16">
        <f>IF(A12="","",C12*D12)</f>
        <v/>
      </c>
      <c r="Q12" s="16">
        <f>IF(A12="","",B12+L12+M12+N12+O12+P12)</f>
        <v/>
      </c>
      <c r="R12" s="18">
        <f>IF(OR(A12="",N(C12)=0),"",Q12/C12)</f>
        <v/>
      </c>
      <c r="S12" s="16">
        <f>IF(OR(A12="",N(C12)=0),"",(Q12-N12)/C12)</f>
        <v/>
      </c>
    </row>
    <row r="13">
      <c r="A13" s="15" t="n"/>
      <c r="B13" s="8" t="n"/>
      <c r="C13" s="15" t="n"/>
      <c r="D13" s="8" t="n"/>
      <c r="E13" s="15" t="n"/>
      <c r="F13" s="15" t="n"/>
      <c r="G13" s="15" t="n"/>
      <c r="H13" s="15" t="n"/>
      <c r="I13" s="15" t="n"/>
      <c r="J13" s="15" t="n"/>
      <c r="K13" s="15" t="n"/>
      <c r="L13" s="16">
        <f>IF(A13="","",(F13*Configuração!$B$7+G13*Configuração!$B$8)/60*Configuração!$B$6)</f>
        <v/>
      </c>
      <c r="M13" s="16">
        <f>IF(A13="","",(H13*Configuração!$B$11+I13*Configuração!$B$12+J13*Configuração!$B$13)/60/1000*Configuração!$B$10)</f>
        <v/>
      </c>
      <c r="N13" s="16">
        <f>IF(A13="","",K13*Configuração!$B$15)</f>
        <v/>
      </c>
      <c r="O13" s="16">
        <f>IF(A13="","",C13*E13*Configuração!$B$30)</f>
        <v/>
      </c>
      <c r="P13" s="16">
        <f>IF(A13="","",C13*D13)</f>
        <v/>
      </c>
      <c r="Q13" s="16">
        <f>IF(A13="","",B13+L13+M13+N13+O13+P13)</f>
        <v/>
      </c>
      <c r="R13" s="18">
        <f>IF(OR(A13="",N(C13)=0),"",Q13/C13)</f>
        <v/>
      </c>
      <c r="S13" s="16">
        <f>IF(OR(A13="",N(C13)=0),"",(Q13-N13)/C13)</f>
        <v/>
      </c>
    </row>
    <row r="14">
      <c r="A14" s="15" t="n"/>
      <c r="B14" s="8" t="n"/>
      <c r="C14" s="15" t="n"/>
      <c r="D14" s="8" t="n"/>
      <c r="E14" s="15" t="n"/>
      <c r="F14" s="15" t="n"/>
      <c r="G14" s="15" t="n"/>
      <c r="H14" s="15" t="n"/>
      <c r="I14" s="15" t="n"/>
      <c r="J14" s="15" t="n"/>
      <c r="K14" s="15" t="n"/>
      <c r="L14" s="16">
        <f>IF(A14="","",(F14*Configuração!$B$7+G14*Configuração!$B$8)/60*Configuração!$B$6)</f>
        <v/>
      </c>
      <c r="M14" s="16">
        <f>IF(A14="","",(H14*Configuração!$B$11+I14*Configuração!$B$12+J14*Configuração!$B$13)/60/1000*Configuração!$B$10)</f>
        <v/>
      </c>
      <c r="N14" s="16">
        <f>IF(A14="","",K14*Configuração!$B$15)</f>
        <v/>
      </c>
      <c r="O14" s="16">
        <f>IF(A14="","",C14*E14*Configuração!$B$30)</f>
        <v/>
      </c>
      <c r="P14" s="16">
        <f>IF(A14="","",C14*D14)</f>
        <v/>
      </c>
      <c r="Q14" s="16">
        <f>IF(A14="","",B14+L14+M14+N14+O14+P14)</f>
        <v/>
      </c>
      <c r="R14" s="18">
        <f>IF(OR(A14="",N(C14)=0),"",Q14/C14)</f>
        <v/>
      </c>
      <c r="S14" s="16">
        <f>IF(OR(A14="",N(C14)=0),"",(Q14-N14)/C14)</f>
        <v/>
      </c>
    </row>
    <row r="15">
      <c r="A15" s="15" t="n"/>
      <c r="B15" s="8" t="n"/>
      <c r="C15" s="15" t="n"/>
      <c r="D15" s="8" t="n"/>
      <c r="E15" s="15" t="n"/>
      <c r="F15" s="15" t="n"/>
      <c r="G15" s="15" t="n"/>
      <c r="H15" s="15" t="n"/>
      <c r="I15" s="15" t="n"/>
      <c r="J15" s="15" t="n"/>
      <c r="K15" s="15" t="n"/>
      <c r="L15" s="16">
        <f>IF(A15="","",(F15*Configuração!$B$7+G15*Configuração!$B$8)/60*Configuração!$B$6)</f>
        <v/>
      </c>
      <c r="M15" s="16">
        <f>IF(A15="","",(H15*Configuração!$B$11+I15*Configuração!$B$12+J15*Configuração!$B$13)/60/1000*Configuração!$B$10)</f>
        <v/>
      </c>
      <c r="N15" s="16">
        <f>IF(A15="","",K15*Configuração!$B$15)</f>
        <v/>
      </c>
      <c r="O15" s="16">
        <f>IF(A15="","",C15*E15*Configuração!$B$30)</f>
        <v/>
      </c>
      <c r="P15" s="16">
        <f>IF(A15="","",C15*D15)</f>
        <v/>
      </c>
      <c r="Q15" s="16">
        <f>IF(A15="","",B15+L15+M15+N15+O15+P15)</f>
        <v/>
      </c>
      <c r="R15" s="18">
        <f>IF(OR(A15="",N(C15)=0),"",Q15/C15)</f>
        <v/>
      </c>
      <c r="S15" s="16">
        <f>IF(OR(A15="",N(C15)=0),"",(Q15-N15)/C15)</f>
        <v/>
      </c>
    </row>
    <row r="16">
      <c r="A16" s="15" t="n"/>
      <c r="B16" s="8" t="n"/>
      <c r="C16" s="15" t="n"/>
      <c r="D16" s="8" t="n"/>
      <c r="E16" s="15" t="n"/>
      <c r="F16" s="15" t="n"/>
      <c r="G16" s="15" t="n"/>
      <c r="H16" s="15" t="n"/>
      <c r="I16" s="15" t="n"/>
      <c r="J16" s="15" t="n"/>
      <c r="K16" s="15" t="n"/>
      <c r="L16" s="16">
        <f>IF(A16="","",(F16*Configuração!$B$7+G16*Configuração!$B$8)/60*Configuração!$B$6)</f>
        <v/>
      </c>
      <c r="M16" s="16">
        <f>IF(A16="","",(H16*Configuração!$B$11+I16*Configuração!$B$12+J16*Configuração!$B$13)/60/1000*Configuração!$B$10)</f>
        <v/>
      </c>
      <c r="N16" s="16">
        <f>IF(A16="","",K16*Configuração!$B$15)</f>
        <v/>
      </c>
      <c r="O16" s="16">
        <f>IF(A16="","",C16*E16*Configuração!$B$30)</f>
        <v/>
      </c>
      <c r="P16" s="16">
        <f>IF(A16="","",C16*D16)</f>
        <v/>
      </c>
      <c r="Q16" s="16">
        <f>IF(A16="","",B16+L16+M16+N16+O16+P16)</f>
        <v/>
      </c>
      <c r="R16" s="18">
        <f>IF(OR(A16="",N(C16)=0),"",Q16/C16)</f>
        <v/>
      </c>
      <c r="S16" s="16">
        <f>IF(OR(A16="",N(C16)=0),"",(Q16-N16)/C16)</f>
        <v/>
      </c>
    </row>
    <row r="17">
      <c r="A17" s="15" t="n"/>
      <c r="B17" s="8" t="n"/>
      <c r="C17" s="15" t="n"/>
      <c r="D17" s="8" t="n"/>
      <c r="E17" s="15" t="n"/>
      <c r="F17" s="15" t="n"/>
      <c r="G17" s="15" t="n"/>
      <c r="H17" s="15" t="n"/>
      <c r="I17" s="15" t="n"/>
      <c r="J17" s="15" t="n"/>
      <c r="K17" s="15" t="n"/>
      <c r="L17" s="16">
        <f>IF(A17="","",(F17*Configuração!$B$7+G17*Configuração!$B$8)/60*Configuração!$B$6)</f>
        <v/>
      </c>
      <c r="M17" s="16">
        <f>IF(A17="","",(H17*Configuração!$B$11+I17*Configuração!$B$12+J17*Configuração!$B$13)/60/1000*Configuração!$B$10)</f>
        <v/>
      </c>
      <c r="N17" s="16">
        <f>IF(A17="","",K17*Configuração!$B$15)</f>
        <v/>
      </c>
      <c r="O17" s="16">
        <f>IF(A17="","",C17*E17*Configuração!$B$30)</f>
        <v/>
      </c>
      <c r="P17" s="16">
        <f>IF(A17="","",C17*D17)</f>
        <v/>
      </c>
      <c r="Q17" s="16">
        <f>IF(A17="","",B17+L17+M17+N17+O17+P17)</f>
        <v/>
      </c>
      <c r="R17" s="18">
        <f>IF(OR(A17="",N(C17)=0),"",Q17/C17)</f>
        <v/>
      </c>
      <c r="S17" s="16">
        <f>IF(OR(A17="",N(C17)=0),"",(Q17-N17)/C17)</f>
        <v/>
      </c>
    </row>
    <row r="18">
      <c r="A18" s="15" t="n"/>
      <c r="B18" s="8" t="n"/>
      <c r="C18" s="15" t="n"/>
      <c r="D18" s="8" t="n"/>
      <c r="E18" s="15" t="n"/>
      <c r="F18" s="15" t="n"/>
      <c r="G18" s="15" t="n"/>
      <c r="H18" s="15" t="n"/>
      <c r="I18" s="15" t="n"/>
      <c r="J18" s="15" t="n"/>
      <c r="K18" s="15" t="n"/>
      <c r="L18" s="16">
        <f>IF(A18="","",(F18*Configuração!$B$7+G18*Configuração!$B$8)/60*Configuração!$B$6)</f>
        <v/>
      </c>
      <c r="M18" s="16">
        <f>IF(A18="","",(H18*Configuração!$B$11+I18*Configuração!$B$12+J18*Configuração!$B$13)/60/1000*Configuração!$B$10)</f>
        <v/>
      </c>
      <c r="N18" s="16">
        <f>IF(A18="","",K18*Configuração!$B$15)</f>
        <v/>
      </c>
      <c r="O18" s="16">
        <f>IF(A18="","",C18*E18*Configuração!$B$30)</f>
        <v/>
      </c>
      <c r="P18" s="16">
        <f>IF(A18="","",C18*D18)</f>
        <v/>
      </c>
      <c r="Q18" s="16">
        <f>IF(A18="","",B18+L18+M18+N18+O18+P18)</f>
        <v/>
      </c>
      <c r="R18" s="18">
        <f>IF(OR(A18="",N(C18)=0),"",Q18/C18)</f>
        <v/>
      </c>
      <c r="S18" s="16">
        <f>IF(OR(A18="",N(C18)=0),"",(Q18-N18)/C18)</f>
        <v/>
      </c>
    </row>
    <row r="19">
      <c r="A19" s="15" t="n"/>
      <c r="B19" s="8" t="n"/>
      <c r="C19" s="15" t="n"/>
      <c r="D19" s="8" t="n"/>
      <c r="E19" s="15" t="n"/>
      <c r="F19" s="15" t="n"/>
      <c r="G19" s="15" t="n"/>
      <c r="H19" s="15" t="n"/>
      <c r="I19" s="15" t="n"/>
      <c r="J19" s="15" t="n"/>
      <c r="K19" s="15" t="n"/>
      <c r="L19" s="16">
        <f>IF(A19="","",(F19*Configuração!$B$7+G19*Configuração!$B$8)/60*Configuração!$B$6)</f>
        <v/>
      </c>
      <c r="M19" s="16">
        <f>IF(A19="","",(H19*Configuração!$B$11+I19*Configuração!$B$12+J19*Configuração!$B$13)/60/1000*Configuração!$B$10)</f>
        <v/>
      </c>
      <c r="N19" s="16">
        <f>IF(A19="","",K19*Configuração!$B$15)</f>
        <v/>
      </c>
      <c r="O19" s="16">
        <f>IF(A19="","",C19*E19*Configuração!$B$30)</f>
        <v/>
      </c>
      <c r="P19" s="16">
        <f>IF(A19="","",C19*D19)</f>
        <v/>
      </c>
      <c r="Q19" s="16">
        <f>IF(A19="","",B19+L19+M19+N19+O19+P19)</f>
        <v/>
      </c>
      <c r="R19" s="18">
        <f>IF(OR(A19="",N(C19)=0),"",Q19/C19)</f>
        <v/>
      </c>
      <c r="S19" s="16">
        <f>IF(OR(A19="",N(C19)=0),"",(Q19-N19)/C19)</f>
        <v/>
      </c>
    </row>
    <row r="20">
      <c r="A20" s="15" t="n"/>
      <c r="B20" s="8" t="n"/>
      <c r="C20" s="15" t="n"/>
      <c r="D20" s="8" t="n"/>
      <c r="E20" s="15" t="n"/>
      <c r="F20" s="15" t="n"/>
      <c r="G20" s="15" t="n"/>
      <c r="H20" s="15" t="n"/>
      <c r="I20" s="15" t="n"/>
      <c r="J20" s="15" t="n"/>
      <c r="K20" s="15" t="n"/>
      <c r="L20" s="16">
        <f>IF(A20="","",(F20*Configuração!$B$7+G20*Configuração!$B$8)/60*Configuração!$B$6)</f>
        <v/>
      </c>
      <c r="M20" s="16">
        <f>IF(A20="","",(H20*Configuração!$B$11+I20*Configuração!$B$12+J20*Configuração!$B$13)/60/1000*Configuração!$B$10)</f>
        <v/>
      </c>
      <c r="N20" s="16">
        <f>IF(A20="","",K20*Configuração!$B$15)</f>
        <v/>
      </c>
      <c r="O20" s="16">
        <f>IF(A20="","",C20*E20*Configuração!$B$30)</f>
        <v/>
      </c>
      <c r="P20" s="16">
        <f>IF(A20="","",C20*D20)</f>
        <v/>
      </c>
      <c r="Q20" s="16">
        <f>IF(A20="","",B20+L20+M20+N20+O20+P20)</f>
        <v/>
      </c>
      <c r="R20" s="18">
        <f>IF(OR(A20="",N(C20)=0),"",Q20/C20)</f>
        <v/>
      </c>
      <c r="S20" s="16">
        <f>IF(OR(A20="",N(C20)=0),"",(Q20-N20)/C20)</f>
        <v/>
      </c>
    </row>
    <row r="21">
      <c r="A21" s="15" t="n"/>
      <c r="B21" s="8" t="n"/>
      <c r="C21" s="15" t="n"/>
      <c r="D21" s="8" t="n"/>
      <c r="E21" s="15" t="n"/>
      <c r="F21" s="15" t="n"/>
      <c r="G21" s="15" t="n"/>
      <c r="H21" s="15" t="n"/>
      <c r="I21" s="15" t="n"/>
      <c r="J21" s="15" t="n"/>
      <c r="K21" s="15" t="n"/>
      <c r="L21" s="16">
        <f>IF(A21="","",(F21*Configuração!$B$7+G21*Configuração!$B$8)/60*Configuração!$B$6)</f>
        <v/>
      </c>
      <c r="M21" s="16">
        <f>IF(A21="","",(H21*Configuração!$B$11+I21*Configuração!$B$12+J21*Configuração!$B$13)/60/1000*Configuração!$B$10)</f>
        <v/>
      </c>
      <c r="N21" s="16">
        <f>IF(A21="","",K21*Configuração!$B$15)</f>
        <v/>
      </c>
      <c r="O21" s="16">
        <f>IF(A21="","",C21*E21*Configuração!$B$30)</f>
        <v/>
      </c>
      <c r="P21" s="16">
        <f>IF(A21="","",C21*D21)</f>
        <v/>
      </c>
      <c r="Q21" s="16">
        <f>IF(A21="","",B21+L21+M21+N21+O21+P21)</f>
        <v/>
      </c>
      <c r="R21" s="18">
        <f>IF(OR(A21="",N(C21)=0),"",Q21/C21)</f>
        <v/>
      </c>
      <c r="S21" s="16">
        <f>IF(OR(A21="",N(C21)=0),"",(Q21-N21)/C21)</f>
        <v/>
      </c>
    </row>
    <row r="22">
      <c r="A22" s="15" t="n"/>
      <c r="B22" s="8" t="n"/>
      <c r="C22" s="15" t="n"/>
      <c r="D22" s="8" t="n"/>
      <c r="E22" s="15" t="n"/>
      <c r="F22" s="15" t="n"/>
      <c r="G22" s="15" t="n"/>
      <c r="H22" s="15" t="n"/>
      <c r="I22" s="15" t="n"/>
      <c r="J22" s="15" t="n"/>
      <c r="K22" s="15" t="n"/>
      <c r="L22" s="16">
        <f>IF(A22="","",(F22*Configuração!$B$7+G22*Configuração!$B$8)/60*Configuração!$B$6)</f>
        <v/>
      </c>
      <c r="M22" s="16">
        <f>IF(A22="","",(H22*Configuração!$B$11+I22*Configuração!$B$12+J22*Configuração!$B$13)/60/1000*Configuração!$B$10)</f>
        <v/>
      </c>
      <c r="N22" s="16">
        <f>IF(A22="","",K22*Configuração!$B$15)</f>
        <v/>
      </c>
      <c r="O22" s="16">
        <f>IF(A22="","",C22*E22*Configuração!$B$30)</f>
        <v/>
      </c>
      <c r="P22" s="16">
        <f>IF(A22="","",C22*D22)</f>
        <v/>
      </c>
      <c r="Q22" s="16">
        <f>IF(A22="","",B22+L22+M22+N22+O22+P22)</f>
        <v/>
      </c>
      <c r="R22" s="18">
        <f>IF(OR(A22="",N(C22)=0),"",Q22/C22)</f>
        <v/>
      </c>
      <c r="S22" s="16">
        <f>IF(OR(A22="",N(C22)=0),"",(Q22-N22)/C22)</f>
        <v/>
      </c>
    </row>
    <row r="23">
      <c r="A23" s="15" t="n"/>
      <c r="B23" s="8" t="n"/>
      <c r="C23" s="15" t="n"/>
      <c r="D23" s="8" t="n"/>
      <c r="E23" s="15" t="n"/>
      <c r="F23" s="15" t="n"/>
      <c r="G23" s="15" t="n"/>
      <c r="H23" s="15" t="n"/>
      <c r="I23" s="15" t="n"/>
      <c r="J23" s="15" t="n"/>
      <c r="K23" s="15" t="n"/>
      <c r="L23" s="16">
        <f>IF(A23="","",(F23*Configuração!$B$7+G23*Configuração!$B$8)/60*Configuração!$B$6)</f>
        <v/>
      </c>
      <c r="M23" s="16">
        <f>IF(A23="","",(H23*Configuração!$B$11+I23*Configuração!$B$12+J23*Configuração!$B$13)/60/1000*Configuração!$B$10)</f>
        <v/>
      </c>
      <c r="N23" s="16">
        <f>IF(A23="","",K23*Configuração!$B$15)</f>
        <v/>
      </c>
      <c r="O23" s="16">
        <f>IF(A23="","",C23*E23*Configuração!$B$30)</f>
        <v/>
      </c>
      <c r="P23" s="16">
        <f>IF(A23="","",C23*D23)</f>
        <v/>
      </c>
      <c r="Q23" s="16">
        <f>IF(A23="","",B23+L23+M23+N23+O23+P23)</f>
        <v/>
      </c>
      <c r="R23" s="18">
        <f>IF(OR(A23="",N(C23)=0),"",Q23/C23)</f>
        <v/>
      </c>
      <c r="S23" s="16">
        <f>IF(OR(A23="",N(C23)=0),"",(Q23-N23)/C23)</f>
        <v/>
      </c>
    </row>
    <row r="24">
      <c r="A24" s="15" t="n"/>
      <c r="B24" s="8" t="n"/>
      <c r="C24" s="15" t="n"/>
      <c r="D24" s="8" t="n"/>
      <c r="E24" s="15" t="n"/>
      <c r="F24" s="15" t="n"/>
      <c r="G24" s="15" t="n"/>
      <c r="H24" s="15" t="n"/>
      <c r="I24" s="15" t="n"/>
      <c r="J24" s="15" t="n"/>
      <c r="K24" s="15" t="n"/>
      <c r="L24" s="16">
        <f>IF(A24="","",(F24*Configuração!$B$7+G24*Configuração!$B$8)/60*Configuração!$B$6)</f>
        <v/>
      </c>
      <c r="M24" s="16">
        <f>IF(A24="","",(H24*Configuração!$B$11+I24*Configuração!$B$12+J24*Configuração!$B$13)/60/1000*Configuração!$B$10)</f>
        <v/>
      </c>
      <c r="N24" s="16">
        <f>IF(A24="","",K24*Configuração!$B$15)</f>
        <v/>
      </c>
      <c r="O24" s="16">
        <f>IF(A24="","",C24*E24*Configuração!$B$30)</f>
        <v/>
      </c>
      <c r="P24" s="16">
        <f>IF(A24="","",C24*D24)</f>
        <v/>
      </c>
      <c r="Q24" s="16">
        <f>IF(A24="","",B24+L24+M24+N24+O24+P24)</f>
        <v/>
      </c>
      <c r="R24" s="18">
        <f>IF(OR(A24="",N(C24)=0),"",Q24/C24)</f>
        <v/>
      </c>
      <c r="S24" s="16">
        <f>IF(OR(A24="",N(C24)=0),"",(Q24-N24)/C24)</f>
        <v/>
      </c>
    </row>
    <row r="25">
      <c r="A25" s="15" t="n"/>
      <c r="B25" s="8" t="n"/>
      <c r="C25" s="15" t="n"/>
      <c r="D25" s="8" t="n"/>
      <c r="E25" s="15" t="n"/>
      <c r="F25" s="15" t="n"/>
      <c r="G25" s="15" t="n"/>
      <c r="H25" s="15" t="n"/>
      <c r="I25" s="15" t="n"/>
      <c r="J25" s="15" t="n"/>
      <c r="K25" s="15" t="n"/>
      <c r="L25" s="16">
        <f>IF(A25="","",(F25*Configuração!$B$7+G25*Configuração!$B$8)/60*Configuração!$B$6)</f>
        <v/>
      </c>
      <c r="M25" s="16">
        <f>IF(A25="","",(H25*Configuração!$B$11+I25*Configuração!$B$12+J25*Configuração!$B$13)/60/1000*Configuração!$B$10)</f>
        <v/>
      </c>
      <c r="N25" s="16">
        <f>IF(A25="","",K25*Configuração!$B$15)</f>
        <v/>
      </c>
      <c r="O25" s="16">
        <f>IF(A25="","",C25*E25*Configuração!$B$30)</f>
        <v/>
      </c>
      <c r="P25" s="16">
        <f>IF(A25="","",C25*D25)</f>
        <v/>
      </c>
      <c r="Q25" s="16">
        <f>IF(A25="","",B25+L25+M25+N25+O25+P25)</f>
        <v/>
      </c>
      <c r="R25" s="18">
        <f>IF(OR(A25="",N(C25)=0),"",Q25/C25)</f>
        <v/>
      </c>
      <c r="S25" s="16">
        <f>IF(OR(A25="",N(C25)=0),"",(Q25-N25)/C25)</f>
        <v/>
      </c>
    </row>
    <row r="26">
      <c r="A26" s="15" t="n"/>
      <c r="B26" s="8" t="n"/>
      <c r="C26" s="15" t="n"/>
      <c r="D26" s="8" t="n"/>
      <c r="E26" s="15" t="n"/>
      <c r="F26" s="15" t="n"/>
      <c r="G26" s="15" t="n"/>
      <c r="H26" s="15" t="n"/>
      <c r="I26" s="15" t="n"/>
      <c r="J26" s="15" t="n"/>
      <c r="K26" s="15" t="n"/>
      <c r="L26" s="16">
        <f>IF(A26="","",(F26*Configuração!$B$7+G26*Configuração!$B$8)/60*Configuração!$B$6)</f>
        <v/>
      </c>
      <c r="M26" s="16">
        <f>IF(A26="","",(H26*Configuração!$B$11+I26*Configuração!$B$12+J26*Configuração!$B$13)/60/1000*Configuração!$B$10)</f>
        <v/>
      </c>
      <c r="N26" s="16">
        <f>IF(A26="","",K26*Configuração!$B$15)</f>
        <v/>
      </c>
      <c r="O26" s="16">
        <f>IF(A26="","",C26*E26*Configuração!$B$30)</f>
        <v/>
      </c>
      <c r="P26" s="16">
        <f>IF(A26="","",C26*D26)</f>
        <v/>
      </c>
      <c r="Q26" s="16">
        <f>IF(A26="","",B26+L26+M26+N26+O26+P26)</f>
        <v/>
      </c>
      <c r="R26" s="18">
        <f>IF(OR(A26="",N(C26)=0),"",Q26/C26)</f>
        <v/>
      </c>
      <c r="S26" s="16">
        <f>IF(OR(A26="",N(C26)=0),"",(Q26-N26)/C26)</f>
        <v/>
      </c>
    </row>
    <row r="27">
      <c r="A27" s="15" t="n"/>
      <c r="B27" s="8" t="n"/>
      <c r="C27" s="15" t="n"/>
      <c r="D27" s="8" t="n"/>
      <c r="E27" s="15" t="n"/>
      <c r="F27" s="15" t="n"/>
      <c r="G27" s="15" t="n"/>
      <c r="H27" s="15" t="n"/>
      <c r="I27" s="15" t="n"/>
      <c r="J27" s="15" t="n"/>
      <c r="K27" s="15" t="n"/>
      <c r="L27" s="16">
        <f>IF(A27="","",(F27*Configuração!$B$7+G27*Configuração!$B$8)/60*Configuração!$B$6)</f>
        <v/>
      </c>
      <c r="M27" s="16">
        <f>IF(A27="","",(H27*Configuração!$B$11+I27*Configuração!$B$12+J27*Configuração!$B$13)/60/1000*Configuração!$B$10)</f>
        <v/>
      </c>
      <c r="N27" s="16">
        <f>IF(A27="","",K27*Configuração!$B$15)</f>
        <v/>
      </c>
      <c r="O27" s="16">
        <f>IF(A27="","",C27*E27*Configuração!$B$30)</f>
        <v/>
      </c>
      <c r="P27" s="16">
        <f>IF(A27="","",C27*D27)</f>
        <v/>
      </c>
      <c r="Q27" s="16">
        <f>IF(A27="","",B27+L27+M27+N27+O27+P27)</f>
        <v/>
      </c>
      <c r="R27" s="18">
        <f>IF(OR(A27="",N(C27)=0),"",Q27/C27)</f>
        <v/>
      </c>
      <c r="S27" s="16">
        <f>IF(OR(A27="",N(C27)=0),"",(Q27-N27)/C27)</f>
        <v/>
      </c>
    </row>
    <row r="28">
      <c r="A28" s="15" t="n"/>
      <c r="B28" s="8" t="n"/>
      <c r="C28" s="15" t="n"/>
      <c r="D28" s="8" t="n"/>
      <c r="E28" s="15" t="n"/>
      <c r="F28" s="15" t="n"/>
      <c r="G28" s="15" t="n"/>
      <c r="H28" s="15" t="n"/>
      <c r="I28" s="15" t="n"/>
      <c r="J28" s="15" t="n"/>
      <c r="K28" s="15" t="n"/>
      <c r="L28" s="16">
        <f>IF(A28="","",(F28*Configuração!$B$7+G28*Configuração!$B$8)/60*Configuração!$B$6)</f>
        <v/>
      </c>
      <c r="M28" s="16">
        <f>IF(A28="","",(H28*Configuração!$B$11+I28*Configuração!$B$12+J28*Configuração!$B$13)/60/1000*Configuração!$B$10)</f>
        <v/>
      </c>
      <c r="N28" s="16">
        <f>IF(A28="","",K28*Configuração!$B$15)</f>
        <v/>
      </c>
      <c r="O28" s="16">
        <f>IF(A28="","",C28*E28*Configuração!$B$30)</f>
        <v/>
      </c>
      <c r="P28" s="16">
        <f>IF(A28="","",C28*D28)</f>
        <v/>
      </c>
      <c r="Q28" s="16">
        <f>IF(A28="","",B28+L28+M28+N28+O28+P28)</f>
        <v/>
      </c>
      <c r="R28" s="18">
        <f>IF(OR(A28="",N(C28)=0),"",Q28/C28)</f>
        <v/>
      </c>
      <c r="S28" s="16">
        <f>IF(OR(A28="",N(C28)=0),"",(Q28-N28)/C28)</f>
        <v/>
      </c>
    </row>
    <row r="29">
      <c r="A29" s="15" t="n"/>
      <c r="B29" s="8" t="n"/>
      <c r="C29" s="15" t="n"/>
      <c r="D29" s="8" t="n"/>
      <c r="E29" s="15" t="n"/>
      <c r="F29" s="15" t="n"/>
      <c r="G29" s="15" t="n"/>
      <c r="H29" s="15" t="n"/>
      <c r="I29" s="15" t="n"/>
      <c r="J29" s="15" t="n"/>
      <c r="K29" s="15" t="n"/>
      <c r="L29" s="16">
        <f>IF(A29="","",(F29*Configuração!$B$7+G29*Configuração!$B$8)/60*Configuração!$B$6)</f>
        <v/>
      </c>
      <c r="M29" s="16">
        <f>IF(A29="","",(H29*Configuração!$B$11+I29*Configuração!$B$12+J29*Configuração!$B$13)/60/1000*Configuração!$B$10)</f>
        <v/>
      </c>
      <c r="N29" s="16">
        <f>IF(A29="","",K29*Configuração!$B$15)</f>
        <v/>
      </c>
      <c r="O29" s="16">
        <f>IF(A29="","",C29*E29*Configuração!$B$30)</f>
        <v/>
      </c>
      <c r="P29" s="16">
        <f>IF(A29="","",C29*D29)</f>
        <v/>
      </c>
      <c r="Q29" s="16">
        <f>IF(A29="","",B29+L29+M29+N29+O29+P29)</f>
        <v/>
      </c>
      <c r="R29" s="18">
        <f>IF(OR(A29="",N(C29)=0),"",Q29/C29)</f>
        <v/>
      </c>
      <c r="S29" s="16">
        <f>IF(OR(A29="",N(C29)=0),"",(Q29-N29)/C29)</f>
        <v/>
      </c>
    </row>
    <row r="30">
      <c r="A30" s="15" t="n"/>
      <c r="B30" s="8" t="n"/>
      <c r="C30" s="15" t="n"/>
      <c r="D30" s="8" t="n"/>
      <c r="E30" s="15" t="n"/>
      <c r="F30" s="15" t="n"/>
      <c r="G30" s="15" t="n"/>
      <c r="H30" s="15" t="n"/>
      <c r="I30" s="15" t="n"/>
      <c r="J30" s="15" t="n"/>
      <c r="K30" s="15" t="n"/>
      <c r="L30" s="16">
        <f>IF(A30="","",(F30*Configuração!$B$7+G30*Configuração!$B$8)/60*Configuração!$B$6)</f>
        <v/>
      </c>
      <c r="M30" s="16">
        <f>IF(A30="","",(H30*Configuração!$B$11+I30*Configuração!$B$12+J30*Configuração!$B$13)/60/1000*Configuração!$B$10)</f>
        <v/>
      </c>
      <c r="N30" s="16">
        <f>IF(A30="","",K30*Configuração!$B$15)</f>
        <v/>
      </c>
      <c r="O30" s="16">
        <f>IF(A30="","",C30*E30*Configuração!$B$30)</f>
        <v/>
      </c>
      <c r="P30" s="16">
        <f>IF(A30="","",C30*D30)</f>
        <v/>
      </c>
      <c r="Q30" s="16">
        <f>IF(A30="","",B30+L30+M30+N30+O30+P30)</f>
        <v/>
      </c>
      <c r="R30" s="18">
        <f>IF(OR(A30="",N(C30)=0),"",Q30/C30)</f>
        <v/>
      </c>
      <c r="S30" s="16">
        <f>IF(OR(A30="",N(C30)=0),"",(Q30-N30)/C30)</f>
        <v/>
      </c>
    </row>
    <row r="31">
      <c r="A31" s="15" t="n"/>
      <c r="B31" s="8" t="n"/>
      <c r="C31" s="15" t="n"/>
      <c r="D31" s="8" t="n"/>
      <c r="E31" s="15" t="n"/>
      <c r="F31" s="15" t="n"/>
      <c r="G31" s="15" t="n"/>
      <c r="H31" s="15" t="n"/>
      <c r="I31" s="15" t="n"/>
      <c r="J31" s="15" t="n"/>
      <c r="K31" s="15" t="n"/>
      <c r="L31" s="16">
        <f>IF(A31="","",(F31*Configuração!$B$7+G31*Configuração!$B$8)/60*Configuração!$B$6)</f>
        <v/>
      </c>
      <c r="M31" s="16">
        <f>IF(A31="","",(H31*Configuração!$B$11+I31*Configuração!$B$12+J31*Configuração!$B$13)/60/1000*Configuração!$B$10)</f>
        <v/>
      </c>
      <c r="N31" s="16">
        <f>IF(A31="","",K31*Configuração!$B$15)</f>
        <v/>
      </c>
      <c r="O31" s="16">
        <f>IF(A31="","",C31*E31*Configuração!$B$30)</f>
        <v/>
      </c>
      <c r="P31" s="16">
        <f>IF(A31="","",C31*D31)</f>
        <v/>
      </c>
      <c r="Q31" s="16">
        <f>IF(A31="","",B31+L31+M31+N31+O31+P31)</f>
        <v/>
      </c>
      <c r="R31" s="18">
        <f>IF(OR(A31="",N(C31)=0),"",Q31/C31)</f>
        <v/>
      </c>
      <c r="S31" s="16">
        <f>IF(OR(A31="",N(C31)=0),"",(Q31-N31)/C31)</f>
        <v/>
      </c>
    </row>
    <row r="32">
      <c r="A32" s="15" t="n"/>
      <c r="B32" s="8" t="n"/>
      <c r="C32" s="15" t="n"/>
      <c r="D32" s="8" t="n"/>
      <c r="E32" s="15" t="n"/>
      <c r="F32" s="15" t="n"/>
      <c r="G32" s="15" t="n"/>
      <c r="H32" s="15" t="n"/>
      <c r="I32" s="15" t="n"/>
      <c r="J32" s="15" t="n"/>
      <c r="K32" s="15" t="n"/>
      <c r="L32" s="16">
        <f>IF(A32="","",(F32*Configuração!$B$7+G32*Configuração!$B$8)/60*Configuração!$B$6)</f>
        <v/>
      </c>
      <c r="M32" s="16">
        <f>IF(A32="","",(H32*Configuração!$B$11+I32*Configuração!$B$12+J32*Configuração!$B$13)/60/1000*Configuração!$B$10)</f>
        <v/>
      </c>
      <c r="N32" s="16">
        <f>IF(A32="","",K32*Configuração!$B$15)</f>
        <v/>
      </c>
      <c r="O32" s="16">
        <f>IF(A32="","",C32*E32*Configuração!$B$30)</f>
        <v/>
      </c>
      <c r="P32" s="16">
        <f>IF(A32="","",C32*D32)</f>
        <v/>
      </c>
      <c r="Q32" s="16">
        <f>IF(A32="","",B32+L32+M32+N32+O32+P32)</f>
        <v/>
      </c>
      <c r="R32" s="18">
        <f>IF(OR(A32="",N(C32)=0),"",Q32/C32)</f>
        <v/>
      </c>
      <c r="S32" s="16">
        <f>IF(OR(A32="",N(C32)=0),"",(Q32-N32)/C32)</f>
        <v/>
      </c>
    </row>
    <row r="33">
      <c r="A33" s="15" t="n"/>
      <c r="B33" s="8" t="n"/>
      <c r="C33" s="15" t="n"/>
      <c r="D33" s="8" t="n"/>
      <c r="E33" s="15" t="n"/>
      <c r="F33" s="15" t="n"/>
      <c r="G33" s="15" t="n"/>
      <c r="H33" s="15" t="n"/>
      <c r="I33" s="15" t="n"/>
      <c r="J33" s="15" t="n"/>
      <c r="K33" s="15" t="n"/>
      <c r="L33" s="16">
        <f>IF(A33="","",(F33*Configuração!$B$7+G33*Configuração!$B$8)/60*Configuração!$B$6)</f>
        <v/>
      </c>
      <c r="M33" s="16">
        <f>IF(A33="","",(H33*Configuração!$B$11+I33*Configuração!$B$12+J33*Configuração!$B$13)/60/1000*Configuração!$B$10)</f>
        <v/>
      </c>
      <c r="N33" s="16">
        <f>IF(A33="","",K33*Configuração!$B$15)</f>
        <v/>
      </c>
      <c r="O33" s="16">
        <f>IF(A33="","",C33*E33*Configuração!$B$30)</f>
        <v/>
      </c>
      <c r="P33" s="16">
        <f>IF(A33="","",C33*D33)</f>
        <v/>
      </c>
      <c r="Q33" s="16">
        <f>IF(A33="","",B33+L33+M33+N33+O33+P33)</f>
        <v/>
      </c>
      <c r="R33" s="18">
        <f>IF(OR(A33="",N(C33)=0),"",Q33/C33)</f>
        <v/>
      </c>
      <c r="S33" s="16">
        <f>IF(OR(A33="",N(C33)=0),"",(Q33-N33)/C33)</f>
        <v/>
      </c>
    </row>
    <row r="34">
      <c r="A34" s="15" t="n"/>
      <c r="B34" s="8" t="n"/>
      <c r="C34" s="15" t="n"/>
      <c r="D34" s="8" t="n"/>
      <c r="E34" s="15" t="n"/>
      <c r="F34" s="15" t="n"/>
      <c r="G34" s="15" t="n"/>
      <c r="H34" s="15" t="n"/>
      <c r="I34" s="15" t="n"/>
      <c r="J34" s="15" t="n"/>
      <c r="K34" s="15" t="n"/>
      <c r="L34" s="16">
        <f>IF(A34="","",(F34*Configuração!$B$7+G34*Configuração!$B$8)/60*Configuração!$B$6)</f>
        <v/>
      </c>
      <c r="M34" s="16">
        <f>IF(A34="","",(H34*Configuração!$B$11+I34*Configuração!$B$12+J34*Configuração!$B$13)/60/1000*Configuração!$B$10)</f>
        <v/>
      </c>
      <c r="N34" s="16">
        <f>IF(A34="","",K34*Configuração!$B$15)</f>
        <v/>
      </c>
      <c r="O34" s="16">
        <f>IF(A34="","",C34*E34*Configuração!$B$30)</f>
        <v/>
      </c>
      <c r="P34" s="16">
        <f>IF(A34="","",C34*D34)</f>
        <v/>
      </c>
      <c r="Q34" s="16">
        <f>IF(A34="","",B34+L34+M34+N34+O34+P34)</f>
        <v/>
      </c>
      <c r="R34" s="18">
        <f>IF(OR(A34="",N(C34)=0),"",Q34/C34)</f>
        <v/>
      </c>
      <c r="S34" s="16">
        <f>IF(OR(A34="",N(C34)=0),"",(Q34-N34)/C34)</f>
        <v/>
      </c>
    </row>
    <row r="35">
      <c r="A35" s="15" t="n"/>
      <c r="B35" s="8" t="n"/>
      <c r="C35" s="15" t="n"/>
      <c r="D35" s="8" t="n"/>
      <c r="E35" s="15" t="n"/>
      <c r="F35" s="15" t="n"/>
      <c r="G35" s="15" t="n"/>
      <c r="H35" s="15" t="n"/>
      <c r="I35" s="15" t="n"/>
      <c r="J35" s="15" t="n"/>
      <c r="K35" s="15" t="n"/>
      <c r="L35" s="16">
        <f>IF(A35="","",(F35*Configuração!$B$7+G35*Configuração!$B$8)/60*Configuração!$B$6)</f>
        <v/>
      </c>
      <c r="M35" s="16">
        <f>IF(A35="","",(H35*Configuração!$B$11+I35*Configuração!$B$12+J35*Configuração!$B$13)/60/1000*Configuração!$B$10)</f>
        <v/>
      </c>
      <c r="N35" s="16">
        <f>IF(A35="","",K35*Configuração!$B$15)</f>
        <v/>
      </c>
      <c r="O35" s="16">
        <f>IF(A35="","",C35*E35*Configuração!$B$30)</f>
        <v/>
      </c>
      <c r="P35" s="16">
        <f>IF(A35="","",C35*D35)</f>
        <v/>
      </c>
      <c r="Q35" s="16">
        <f>IF(A35="","",B35+L35+M35+N35+O35+P35)</f>
        <v/>
      </c>
      <c r="R35" s="18">
        <f>IF(OR(A35="",N(C35)=0),"",Q35/C35)</f>
        <v/>
      </c>
      <c r="S35" s="16">
        <f>IF(OR(A35="",N(C35)=0),"",(Q35-N35)/C35)</f>
        <v/>
      </c>
    </row>
    <row r="36">
      <c r="A36" s="15" t="n"/>
      <c r="B36" s="8" t="n"/>
      <c r="C36" s="15" t="n"/>
      <c r="D36" s="8" t="n"/>
      <c r="E36" s="15" t="n"/>
      <c r="F36" s="15" t="n"/>
      <c r="G36" s="15" t="n"/>
      <c r="H36" s="15" t="n"/>
      <c r="I36" s="15" t="n"/>
      <c r="J36" s="15" t="n"/>
      <c r="K36" s="15" t="n"/>
      <c r="L36" s="16">
        <f>IF(A36="","",(F36*Configuração!$B$7+G36*Configuração!$B$8)/60*Configuração!$B$6)</f>
        <v/>
      </c>
      <c r="M36" s="16">
        <f>IF(A36="","",(H36*Configuração!$B$11+I36*Configuração!$B$12+J36*Configuração!$B$13)/60/1000*Configuração!$B$10)</f>
        <v/>
      </c>
      <c r="N36" s="16">
        <f>IF(A36="","",K36*Configuração!$B$15)</f>
        <v/>
      </c>
      <c r="O36" s="16">
        <f>IF(A36="","",C36*E36*Configuração!$B$30)</f>
        <v/>
      </c>
      <c r="P36" s="16">
        <f>IF(A36="","",C36*D36)</f>
        <v/>
      </c>
      <c r="Q36" s="16">
        <f>IF(A36="","",B36+L36+M36+N36+O36+P36)</f>
        <v/>
      </c>
      <c r="R36" s="18">
        <f>IF(OR(A36="",N(C36)=0),"",Q36/C36)</f>
        <v/>
      </c>
      <c r="S36" s="16">
        <f>IF(OR(A36="",N(C36)=0),"",(Q36-N36)/C36)</f>
        <v/>
      </c>
    </row>
    <row r="37">
      <c r="A37" s="15" t="n"/>
      <c r="B37" s="8" t="n"/>
      <c r="C37" s="15" t="n"/>
      <c r="D37" s="8" t="n"/>
      <c r="E37" s="15" t="n"/>
      <c r="F37" s="15" t="n"/>
      <c r="G37" s="15" t="n"/>
      <c r="H37" s="15" t="n"/>
      <c r="I37" s="15" t="n"/>
      <c r="J37" s="15" t="n"/>
      <c r="K37" s="15" t="n"/>
      <c r="L37" s="16">
        <f>IF(A37="","",(F37*Configuração!$B$7+G37*Configuração!$B$8)/60*Configuração!$B$6)</f>
        <v/>
      </c>
      <c r="M37" s="16">
        <f>IF(A37="","",(H37*Configuração!$B$11+I37*Configuração!$B$12+J37*Configuração!$B$13)/60/1000*Configuração!$B$10)</f>
        <v/>
      </c>
      <c r="N37" s="16">
        <f>IF(A37="","",K37*Configuração!$B$15)</f>
        <v/>
      </c>
      <c r="O37" s="16">
        <f>IF(A37="","",C37*E37*Configuração!$B$30)</f>
        <v/>
      </c>
      <c r="P37" s="16">
        <f>IF(A37="","",C37*D37)</f>
        <v/>
      </c>
      <c r="Q37" s="16">
        <f>IF(A37="","",B37+L37+M37+N37+O37+P37)</f>
        <v/>
      </c>
      <c r="R37" s="18">
        <f>IF(OR(A37="",N(C37)=0),"",Q37/C37)</f>
        <v/>
      </c>
      <c r="S37" s="16">
        <f>IF(OR(A37="",N(C37)=0),"",(Q37-N37)/C37)</f>
        <v/>
      </c>
    </row>
    <row r="38">
      <c r="A38" s="15" t="n"/>
      <c r="B38" s="8" t="n"/>
      <c r="C38" s="15" t="n"/>
      <c r="D38" s="8" t="n"/>
      <c r="E38" s="15" t="n"/>
      <c r="F38" s="15" t="n"/>
      <c r="G38" s="15" t="n"/>
      <c r="H38" s="15" t="n"/>
      <c r="I38" s="15" t="n"/>
      <c r="J38" s="15" t="n"/>
      <c r="K38" s="15" t="n"/>
      <c r="L38" s="16">
        <f>IF(A38="","",(F38*Configuração!$B$7+G38*Configuração!$B$8)/60*Configuração!$B$6)</f>
        <v/>
      </c>
      <c r="M38" s="16">
        <f>IF(A38="","",(H38*Configuração!$B$11+I38*Configuração!$B$12+J38*Configuração!$B$13)/60/1000*Configuração!$B$10)</f>
        <v/>
      </c>
      <c r="N38" s="16">
        <f>IF(A38="","",K38*Configuração!$B$15)</f>
        <v/>
      </c>
      <c r="O38" s="16">
        <f>IF(A38="","",C38*E38*Configuração!$B$30)</f>
        <v/>
      </c>
      <c r="P38" s="16">
        <f>IF(A38="","",C38*D38)</f>
        <v/>
      </c>
      <c r="Q38" s="16">
        <f>IF(A38="","",B38+L38+M38+N38+O38+P38)</f>
        <v/>
      </c>
      <c r="R38" s="18">
        <f>IF(OR(A38="",N(C38)=0),"",Q38/C38)</f>
        <v/>
      </c>
      <c r="S38" s="16">
        <f>IF(OR(A38="",N(C38)=0),"",(Q38-N38)/C38)</f>
        <v/>
      </c>
    </row>
    <row r="39">
      <c r="A39" s="15" t="n"/>
      <c r="B39" s="8" t="n"/>
      <c r="C39" s="15" t="n"/>
      <c r="D39" s="8" t="n"/>
      <c r="E39" s="15" t="n"/>
      <c r="F39" s="15" t="n"/>
      <c r="G39" s="15" t="n"/>
      <c r="H39" s="15" t="n"/>
      <c r="I39" s="15" t="n"/>
      <c r="J39" s="15" t="n"/>
      <c r="K39" s="15" t="n"/>
      <c r="L39" s="16">
        <f>IF(A39="","",(F39*Configuração!$B$7+G39*Configuração!$B$8)/60*Configuração!$B$6)</f>
        <v/>
      </c>
      <c r="M39" s="16">
        <f>IF(A39="","",(H39*Configuração!$B$11+I39*Configuração!$B$12+J39*Configuração!$B$13)/60/1000*Configuração!$B$10)</f>
        <v/>
      </c>
      <c r="N39" s="16">
        <f>IF(A39="","",K39*Configuração!$B$15)</f>
        <v/>
      </c>
      <c r="O39" s="16">
        <f>IF(A39="","",C39*E39*Configuração!$B$30)</f>
        <v/>
      </c>
      <c r="P39" s="16">
        <f>IF(A39="","",C39*D39)</f>
        <v/>
      </c>
      <c r="Q39" s="16">
        <f>IF(A39="","",B39+L39+M39+N39+O39+P39)</f>
        <v/>
      </c>
      <c r="R39" s="18">
        <f>IF(OR(A39="",N(C39)=0),"",Q39/C39)</f>
        <v/>
      </c>
      <c r="S39" s="16">
        <f>IF(OR(A39="",N(C39)=0),"",(Q39-N39)/C39)</f>
        <v/>
      </c>
    </row>
    <row r="40">
      <c r="A40" s="15" t="n"/>
      <c r="B40" s="8" t="n"/>
      <c r="C40" s="15" t="n"/>
      <c r="D40" s="8" t="n"/>
      <c r="E40" s="15" t="n"/>
      <c r="F40" s="15" t="n"/>
      <c r="G40" s="15" t="n"/>
      <c r="H40" s="15" t="n"/>
      <c r="I40" s="15" t="n"/>
      <c r="J40" s="15" t="n"/>
      <c r="K40" s="15" t="n"/>
      <c r="L40" s="16">
        <f>IF(A40="","",(F40*Configuração!$B$7+G40*Configuração!$B$8)/60*Configuração!$B$6)</f>
        <v/>
      </c>
      <c r="M40" s="16">
        <f>IF(A40="","",(H40*Configuração!$B$11+I40*Configuração!$B$12+J40*Configuração!$B$13)/60/1000*Configuração!$B$10)</f>
        <v/>
      </c>
      <c r="N40" s="16">
        <f>IF(A40="","",K40*Configuração!$B$15)</f>
        <v/>
      </c>
      <c r="O40" s="16">
        <f>IF(A40="","",C40*E40*Configuração!$B$30)</f>
        <v/>
      </c>
      <c r="P40" s="16">
        <f>IF(A40="","",C40*D40)</f>
        <v/>
      </c>
      <c r="Q40" s="16">
        <f>IF(A40="","",B40+L40+M40+N40+O40+P40)</f>
        <v/>
      </c>
      <c r="R40" s="18">
        <f>IF(OR(A40="",N(C40)=0),"",Q40/C40)</f>
        <v/>
      </c>
      <c r="S40" s="16">
        <f>IF(OR(A40="",N(C40)=0),"",(Q40-N40)/C40)</f>
        <v/>
      </c>
    </row>
    <row r="41">
      <c r="A41" s="15" t="n"/>
      <c r="B41" s="8" t="n"/>
      <c r="C41" s="15" t="n"/>
      <c r="D41" s="8" t="n"/>
      <c r="E41" s="15" t="n"/>
      <c r="F41" s="15" t="n"/>
      <c r="G41" s="15" t="n"/>
      <c r="H41" s="15" t="n"/>
      <c r="I41" s="15" t="n"/>
      <c r="J41" s="15" t="n"/>
      <c r="K41" s="15" t="n"/>
      <c r="L41" s="16">
        <f>IF(A41="","",(F41*Configuração!$B$7+G41*Configuração!$B$8)/60*Configuração!$B$6)</f>
        <v/>
      </c>
      <c r="M41" s="16">
        <f>IF(A41="","",(H41*Configuração!$B$11+I41*Configuração!$B$12+J41*Configuração!$B$13)/60/1000*Configuração!$B$10)</f>
        <v/>
      </c>
      <c r="N41" s="16">
        <f>IF(A41="","",K41*Configuração!$B$15)</f>
        <v/>
      </c>
      <c r="O41" s="16">
        <f>IF(A41="","",C41*E41*Configuração!$B$30)</f>
        <v/>
      </c>
      <c r="P41" s="16">
        <f>IF(A41="","",C41*D41)</f>
        <v/>
      </c>
      <c r="Q41" s="16">
        <f>IF(A41="","",B41+L41+M41+N41+O41+P41)</f>
        <v/>
      </c>
      <c r="R41" s="18">
        <f>IF(OR(A41="",N(C41)=0),"",Q41/C41)</f>
        <v/>
      </c>
      <c r="S41" s="16">
        <f>IF(OR(A41="",N(C41)=0),"",(Q41-N41)/C41)</f>
        <v/>
      </c>
    </row>
    <row r="42">
      <c r="A42" s="15" t="n"/>
      <c r="B42" s="8" t="n"/>
      <c r="C42" s="15" t="n"/>
      <c r="D42" s="8" t="n"/>
      <c r="E42" s="15" t="n"/>
      <c r="F42" s="15" t="n"/>
      <c r="G42" s="15" t="n"/>
      <c r="H42" s="15" t="n"/>
      <c r="I42" s="15" t="n"/>
      <c r="J42" s="15" t="n"/>
      <c r="K42" s="15" t="n"/>
      <c r="L42" s="16">
        <f>IF(A42="","",(F42*Configuração!$B$7+G42*Configuração!$B$8)/60*Configuração!$B$6)</f>
        <v/>
      </c>
      <c r="M42" s="16">
        <f>IF(A42="","",(H42*Configuração!$B$11+I42*Configuração!$B$12+J42*Configuração!$B$13)/60/1000*Configuração!$B$10)</f>
        <v/>
      </c>
      <c r="N42" s="16">
        <f>IF(A42="","",K42*Configuração!$B$15)</f>
        <v/>
      </c>
      <c r="O42" s="16">
        <f>IF(A42="","",C42*E42*Configuração!$B$30)</f>
        <v/>
      </c>
      <c r="P42" s="16">
        <f>IF(A42="","",C42*D42)</f>
        <v/>
      </c>
      <c r="Q42" s="16">
        <f>IF(A42="","",B42+L42+M42+N42+O42+P42)</f>
        <v/>
      </c>
      <c r="R42" s="18">
        <f>IF(OR(A42="",N(C42)=0),"",Q42/C42)</f>
        <v/>
      </c>
      <c r="S42" s="16">
        <f>IF(OR(A42="",N(C42)=0),"",(Q42-N42)/C42)</f>
        <v/>
      </c>
    </row>
    <row r="43">
      <c r="A43" s="15" t="n"/>
      <c r="B43" s="8" t="n"/>
      <c r="C43" s="15" t="n"/>
      <c r="D43" s="8" t="n"/>
      <c r="E43" s="15" t="n"/>
      <c r="F43" s="15" t="n"/>
      <c r="G43" s="15" t="n"/>
      <c r="H43" s="15" t="n"/>
      <c r="I43" s="15" t="n"/>
      <c r="J43" s="15" t="n"/>
      <c r="K43" s="15" t="n"/>
      <c r="L43" s="16">
        <f>IF(A43="","",(F43*Configuração!$B$7+G43*Configuração!$B$8)/60*Configuração!$B$6)</f>
        <v/>
      </c>
      <c r="M43" s="16">
        <f>IF(A43="","",(H43*Configuração!$B$11+I43*Configuração!$B$12+J43*Configuração!$B$13)/60/1000*Configuração!$B$10)</f>
        <v/>
      </c>
      <c r="N43" s="16">
        <f>IF(A43="","",K43*Configuração!$B$15)</f>
        <v/>
      </c>
      <c r="O43" s="16">
        <f>IF(A43="","",C43*E43*Configuração!$B$30)</f>
        <v/>
      </c>
      <c r="P43" s="16">
        <f>IF(A43="","",C43*D43)</f>
        <v/>
      </c>
      <c r="Q43" s="16">
        <f>IF(A43="","",B43+L43+M43+N43+O43+P43)</f>
        <v/>
      </c>
      <c r="R43" s="18">
        <f>IF(OR(A43="",N(C43)=0),"",Q43/C43)</f>
        <v/>
      </c>
      <c r="S43" s="16">
        <f>IF(OR(A43="",N(C43)=0),"",(Q43-N43)/C43)</f>
        <v/>
      </c>
    </row>
    <row r="44">
      <c r="A44" s="15" t="n"/>
      <c r="B44" s="8" t="n"/>
      <c r="C44" s="15" t="n"/>
      <c r="D44" s="8" t="n"/>
      <c r="E44" s="15" t="n"/>
      <c r="F44" s="15" t="n"/>
      <c r="G44" s="15" t="n"/>
      <c r="H44" s="15" t="n"/>
      <c r="I44" s="15" t="n"/>
      <c r="J44" s="15" t="n"/>
      <c r="K44" s="15" t="n"/>
      <c r="L44" s="16">
        <f>IF(A44="","",(F44*Configuração!$B$7+G44*Configuração!$B$8)/60*Configuração!$B$6)</f>
        <v/>
      </c>
      <c r="M44" s="16">
        <f>IF(A44="","",(H44*Configuração!$B$11+I44*Configuração!$B$12+J44*Configuração!$B$13)/60/1000*Configuração!$B$10)</f>
        <v/>
      </c>
      <c r="N44" s="16">
        <f>IF(A44="","",K44*Configuração!$B$15)</f>
        <v/>
      </c>
      <c r="O44" s="16">
        <f>IF(A44="","",C44*E44*Configuração!$B$30)</f>
        <v/>
      </c>
      <c r="P44" s="16">
        <f>IF(A44="","",C44*D44)</f>
        <v/>
      </c>
      <c r="Q44" s="16">
        <f>IF(A44="","",B44+L44+M44+N44+O44+P44)</f>
        <v/>
      </c>
      <c r="R44" s="18">
        <f>IF(OR(A44="",N(C44)=0),"",Q44/C44)</f>
        <v/>
      </c>
      <c r="S44" s="16">
        <f>IF(OR(A44="",N(C44)=0),"",(Q44-N44)/C44)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2026-11-03T13:06:33Z</dcterms:created>
  <dcterms:modified xmlns:dcterms="http://purl.org/dc/terms/" xmlns:xsi="http://www.w3.org/2001/XMLSchema-instance" xsi:type="dcterms:W3CDTF">2026-11-03T13:06:33Z</dcterms:modified>
</cp:coreProperties>
</file>