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Preço Certo" sheetId="2" state="visible" r:id="rId2"/>
    <sheet xmlns:r="http://schemas.openxmlformats.org/officeDocument/2006/relationships" name="Calculadora" sheetId="3" state="visible" r:id="rId3"/>
    <sheet xmlns:r="http://schemas.openxmlformats.org/officeDocument/2006/relationships" name="Minha receita" sheetId="4" state="visible" r:id="rId4"/>
    <sheet xmlns:r="http://schemas.openxmlformats.org/officeDocument/2006/relationships" name="Configuração" sheetId="5" state="visible" r:id="rId5"/>
    <sheet xmlns:r="http://schemas.openxmlformats.org/officeDocument/2006/relationships" name="Ingredientes" sheetId="6" state="visible" r:id="rId6"/>
    <sheet xmlns:r="http://schemas.openxmlformats.org/officeDocument/2006/relationships" name="Receitas" sheetId="7" state="visible" r:id="rId7"/>
  </sheets>
  <definedNames>
    <definedName name="_xlnm._FilterDatabase" localSheetId="1" hidden="1">'Preço Certo'!$A$4:$Q$134</definedName>
    <definedName name="_xlnm._FilterDatabase" localSheetId="5" hidden="1">'Ingredientes'!$A$1:$I$167</definedName>
    <definedName name="_xlnm._FilterDatabase" localSheetId="6" hidden="1">'Receitas'!$A$1:$H$1025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000"/>
    <numFmt numFmtId="166" formatCode="&quot;R$&quot; #,##0.00"/>
    <numFmt numFmtId="167" formatCode="&quot;R$&quot; #,##0.0000"/>
    <numFmt numFmtId="168" formatCode="0.0"/>
  </numFmts>
  <fonts count="8">
    <font>
      <name val="Calibri"/>
      <family val="2"/>
      <color theme="1"/>
      <sz val="11"/>
      <scheme val="minor"/>
    </font>
    <font>
      <b val="1"/>
      <color rgb="004A1A28"/>
      <sz val="15"/>
    </font>
    <font>
      <b val="1"/>
    </font>
    <font>
      <b val="1"/>
      <color rgb="001F4E9E"/>
    </font>
    <font>
      <b val="1"/>
      <color rgb="004A1A28"/>
      <sz val="13"/>
    </font>
    <font>
      <b val="1"/>
      <color rgb="00FFFFFF"/>
    </font>
    <font>
      <b val="1"/>
      <color rgb="004A1A28"/>
      <sz val="12"/>
    </font>
    <font/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4A1A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3" borderId="0" applyAlignment="1" pivotButton="0" quotePrefix="0" xfId="0">
      <alignment vertical="center" wrapText="1"/>
    </xf>
    <xf numFmtId="0" fontId="3" fillId="2" borderId="0" pivotButton="0" quotePrefix="0" xfId="0"/>
    <xf numFmtId="168" fontId="3" fillId="2" borderId="0" pivotButton="0" quotePrefix="0" xfId="0"/>
    <xf numFmtId="166" fontId="0" fillId="0" borderId="0" pivotButton="0" quotePrefix="0" xfId="0"/>
    <xf numFmtId="166" fontId="3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166" fontId="6" fillId="0" borderId="0" pivotButton="0" quotePrefix="0" xfId="0"/>
    <xf numFmtId="2" fontId="0" fillId="0" borderId="0" pivotButton="0" quotePrefix="0" xfId="0"/>
    <xf numFmtId="1" fontId="3" fillId="2" borderId="0" pivotButton="0" quotePrefix="0" xfId="0"/>
    <xf numFmtId="0" fontId="0" fillId="0" borderId="0" applyAlignment="1" pivotButton="0" quotePrefix="0" xfId="0">
      <alignment wrapText="1"/>
    </xf>
    <xf numFmtId="164" fontId="3" fillId="2" borderId="0" pivotButton="0" quotePrefix="0" xfId="0"/>
    <xf numFmtId="165" fontId="0" fillId="0" borderId="0" pivotButton="0" quotePrefix="0" xfId="0"/>
    <xf numFmtId="2" fontId="4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A1A28"/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Preço Certo · Cozinha que Vende</t>
        </is>
      </c>
    </row>
    <row r="2">
      <c r="A2" s="2" t="inlineStr"/>
    </row>
    <row r="3">
      <c r="A3" s="2" t="inlineStr">
        <is>
          <t>Para que serve: calcular o custo por unidade de cada receita e o preço de venda pelo método do markup (Sebrae), com as 130 receitas do guia já carregadas.</t>
        </is>
      </c>
    </row>
    <row r="4">
      <c r="A4" s="2" t="inlineStr"/>
    </row>
    <row r="5">
      <c r="A5" s="3" t="inlineStr">
        <is>
          <t>Como usar em 4 passos:</t>
        </is>
      </c>
    </row>
    <row r="6">
      <c r="A6" s="2" t="inlineStr">
        <is>
          <t>1. Aba Ingredientes: na coluna amarela 'Seu preço', digite o preço que você paga no seu mercado. Se deixar em branco, vale o preço de referência.</t>
        </is>
      </c>
    </row>
    <row r="7">
      <c r="A7" s="2" t="inlineStr">
        <is>
          <t>2. Aba Configuração: preencha as 3 porcentagens (taxa de pagamento, despesas fixas e margem desejada) e o valor da sua hora. A planilha calcula o markup.</t>
        </is>
      </c>
    </row>
    <row r="8">
      <c r="A8" s="2" t="inlineStr">
        <is>
          <t>3. Aba Preço Certo: digite quantas horas você leva por lote e veja o custo por unidade, o preço sugerido e o que sobra de cada uma das 130 receitas. Digite seu preço na coluna amarela para testar.</t>
        </is>
      </c>
    </row>
    <row r="9">
      <c r="A9" s="2" t="inlineStr">
        <is>
          <t>4. Aba Calculadora: escolha o número da receita para ver a conta ingrediente por ingrediente. Aba Minha receita: monte a conta de uma receita sua.</t>
        </is>
      </c>
    </row>
    <row r="10">
      <c r="A10" s="2" t="inlineStr"/>
    </row>
    <row r="11">
      <c r="A11" s="2" t="inlineStr">
        <is>
          <t>Células amarelas com letra azul = você pode digitar. As outras têm fórmulas: não apague.</t>
        </is>
      </c>
    </row>
    <row r="12">
      <c r="A12" s="2" t="inlineStr">
        <is>
          <t>Preços de referência coletados em 03/11/2026 nos sites das lojas indicadas na aba Ingredientes. Na sua cidade pode ser diferente.</t>
        </is>
      </c>
    </row>
    <row r="13">
      <c r="A13" s="2" t="inlineStr">
        <is>
          <t>O custo da receita não inclui gás, energia, entrega e taxas de cada pedido: eles entram nas despesas da aba Configuração (ou use a Planilha de custo de venda, bônus B2).</t>
        </is>
      </c>
    </row>
    <row r="14">
      <c r="A14" s="2" t="inlineStr">
        <is>
          <t>Método: Markup = 1 ÷ [1 − (despesas variáveis % + despesas fixas % + margem %)] e Preço = custo por unidade × markup (Sebrae RN, 'Markup: o que é, pra que serve e como calcular').</t>
        </is>
      </c>
    </row>
    <row r="15">
      <c r="A15" s="2" t="inlineStr">
        <is>
          <t>Produto educativo: os valores são estimativas para ajudar na decisão, não garantia de ganho.</t>
        </is>
      </c>
    </row>
    <row r="16">
      <c r="A16" s="2" t="inlineStr">
        <is>
          <t>Google Sheets: abra o link e use Arquivo &gt; Fazer uma cópia. Excel: abra o arquivo .xlsx normalmente.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1A28"/>
    <outlinePr summaryBelow="1" summaryRight="1"/>
    <pageSetUpPr/>
  </sheetPr>
  <dimension ref="A1:Q13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34" customWidth="1" min="3" max="3"/>
    <col width="11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12" customWidth="1" min="14" max="14"/>
    <col width="12" customWidth="1" min="15" max="15"/>
    <col width="16" customWidth="1" min="16" max="16"/>
    <col width="10" customWidth="1" min="17" max="17"/>
  </cols>
  <sheetData>
    <row r="1">
      <c r="A1" s="4" t="inlineStr">
        <is>
          <t>Preço Certo: as 130 receitas</t>
        </is>
      </c>
    </row>
    <row r="2">
      <c r="A2" t="inlineStr">
        <is>
          <t>Custo por unidade = (ingredientes do lote + sua mão de obra) ÷ rendimento + embalagem. Preço sugerido = custo por unidade × markup (aba Configuração). Digite seu preço na coluna amarela para ver o que sobra.</t>
        </is>
      </c>
    </row>
    <row r="4" ht="44" customHeight="1">
      <c r="A4" s="5" t="inlineStr">
        <is>
          <t>Nº</t>
        </is>
      </c>
      <c r="B4" s="5" t="inlineStr">
        <is>
          <t>Categoria</t>
        </is>
      </c>
      <c r="C4" s="5" t="inlineStr">
        <is>
          <t>Receita</t>
        </is>
      </c>
      <c r="D4" s="5" t="inlineStr">
        <is>
          <t>Rendimento (un.)</t>
        </is>
      </c>
      <c r="E4" s="5" t="inlineStr">
        <is>
          <t>Suas horas por lote</t>
        </is>
      </c>
      <c r="F4" s="5" t="inlineStr">
        <is>
          <t>Ingredientes do lote (R$)</t>
        </is>
      </c>
      <c r="G4" s="5" t="inlineStr">
        <is>
          <t>Mão de obra do lote (R$)</t>
        </is>
      </c>
      <c r="H4" s="5" t="inlineStr">
        <is>
          <t>Embalagem por un. (R$)</t>
        </is>
      </c>
      <c r="I4" s="5" t="inlineStr">
        <is>
          <t>Custo por unidade (R$)</t>
        </is>
      </c>
      <c r="J4" s="5" t="inlineStr">
        <is>
          <t>Preço pelo markup (R$)</t>
        </is>
      </c>
      <c r="K4" s="5" t="inlineStr">
        <is>
          <t>Regra simples: custo × 2 (R$)</t>
        </is>
      </c>
      <c r="L4" s="5" t="inlineStr">
        <is>
          <t>Regra simples: custo × 3 (R$)</t>
        </is>
      </c>
      <c r="M4" s="5" t="inlineStr">
        <is>
          <t>Seu preço de venda (R$)</t>
        </is>
      </c>
      <c r="N4" s="5" t="inlineStr">
        <is>
          <t>Preço usado (R$)</t>
        </is>
      </c>
      <c r="O4" s="5" t="inlineStr">
        <is>
          <t>Taxa de pagamento por un. (R$)</t>
        </is>
      </c>
      <c r="P4" s="5" t="inlineStr">
        <is>
          <t>Sobra por unidade antes das despesas fixas (R$)</t>
        </is>
      </c>
      <c r="Q4" s="5" t="inlineStr">
        <is>
          <t>Sobra (% do preço)</t>
        </is>
      </c>
    </row>
    <row r="5">
      <c r="A5" t="n">
        <v>1</v>
      </c>
      <c r="B5" t="inlineStr">
        <is>
          <t>Brigadeiros e doces de festa</t>
        </is>
      </c>
      <c r="C5" t="inlineStr">
        <is>
          <t>Brigadeiro gourmet por encomenda</t>
        </is>
      </c>
      <c r="D5" s="6" t="n">
        <v>22</v>
      </c>
      <c r="E5" s="7" t="n"/>
      <c r="F5" s="8">
        <f>SUMIFS(Receitas!$H$2:$H$1025,Receitas!$A$2:$A$1025,A5,Receitas!$C$2:$C$1025,"Ingrediente")</f>
        <v/>
      </c>
      <c r="G5" s="8">
        <f>IF(ISNUMBER(E5),E5*Configuração!$B$16,0)</f>
        <v/>
      </c>
      <c r="H5" s="8">
        <f>SUMIFS(Receitas!$H$2:$H$1025,Receitas!$A$2:$A$1025,A5,Receitas!$C$2:$C$1025,"Embalagem")</f>
        <v/>
      </c>
      <c r="I5" s="8">
        <f>(F5+G5)/D5+H5</f>
        <v/>
      </c>
      <c r="J5" s="8">
        <f>IFERROR(I5*Configuração!$B$9,"")</f>
        <v/>
      </c>
      <c r="K5" s="8">
        <f>I5*Configuração!$B$12</f>
        <v/>
      </c>
      <c r="L5" s="8">
        <f>I5*Configuração!$B$13</f>
        <v/>
      </c>
      <c r="M5" s="9" t="n"/>
      <c r="N5" s="8">
        <f>IF(M5="",J5,M5)</f>
        <v/>
      </c>
      <c r="O5" s="8">
        <f>IFERROR(N5*Configuração!$B$3,0)</f>
        <v/>
      </c>
      <c r="P5" s="8">
        <f>IFERROR(N5-I5-O5,"")</f>
        <v/>
      </c>
      <c r="Q5" s="10">
        <f>IFERROR(P5/N5,"")</f>
        <v/>
      </c>
    </row>
    <row r="6">
      <c r="A6" t="n">
        <v>2</v>
      </c>
      <c r="B6" t="inlineStr">
        <is>
          <t>Brigadeiros e doces de festa</t>
        </is>
      </c>
      <c r="C6" t="inlineStr">
        <is>
          <t>Docinhos tradicionais por cento</t>
        </is>
      </c>
      <c r="D6" s="6" t="n">
        <v>25</v>
      </c>
      <c r="E6" s="7" t="n"/>
      <c r="F6" s="8">
        <f>SUMIFS(Receitas!$H$2:$H$1025,Receitas!$A$2:$A$1025,A6,Receitas!$C$2:$C$1025,"Ingrediente")</f>
        <v/>
      </c>
      <c r="G6" s="8">
        <f>IF(ISNUMBER(E6),E6*Configuração!$B$16,0)</f>
        <v/>
      </c>
      <c r="H6" s="8">
        <f>SUMIFS(Receitas!$H$2:$H$1025,Receitas!$A$2:$A$1025,A6,Receitas!$C$2:$C$1025,"Embalagem")</f>
        <v/>
      </c>
      <c r="I6" s="8">
        <f>(F6+G6)/D6+H6</f>
        <v/>
      </c>
      <c r="J6" s="8">
        <f>IFERROR(I6*Configuração!$B$9,"")</f>
        <v/>
      </c>
      <c r="K6" s="8">
        <f>I6*Configuração!$B$12</f>
        <v/>
      </c>
      <c r="L6" s="8">
        <f>I6*Configuração!$B$13</f>
        <v/>
      </c>
      <c r="M6" s="9" t="n"/>
      <c r="N6" s="8">
        <f>IF(M6="",J6,M6)</f>
        <v/>
      </c>
      <c r="O6" s="8">
        <f>IFERROR(N6*Configuração!$B$3,0)</f>
        <v/>
      </c>
      <c r="P6" s="8">
        <f>IFERROR(N6-I6-O6,"")</f>
        <v/>
      </c>
      <c r="Q6" s="10">
        <f>IFERROR(P6/N6,"")</f>
        <v/>
      </c>
    </row>
    <row r="7">
      <c r="A7" t="n">
        <v>3</v>
      </c>
      <c r="B7" t="inlineStr">
        <is>
          <t>Brigadeiros e doces de festa</t>
        </is>
      </c>
      <c r="C7" t="inlineStr">
        <is>
          <t>Trufas para revenda</t>
        </is>
      </c>
      <c r="D7" s="6" t="n">
        <v>20</v>
      </c>
      <c r="E7" s="7" t="n"/>
      <c r="F7" s="8">
        <f>SUMIFS(Receitas!$H$2:$H$1025,Receitas!$A$2:$A$1025,A7,Receitas!$C$2:$C$1025,"Ingrediente")</f>
        <v/>
      </c>
      <c r="G7" s="8">
        <f>IF(ISNUMBER(E7),E7*Configuração!$B$16,0)</f>
        <v/>
      </c>
      <c r="H7" s="8">
        <f>SUMIFS(Receitas!$H$2:$H$1025,Receitas!$A$2:$A$1025,A7,Receitas!$C$2:$C$1025,"Embalagem")</f>
        <v/>
      </c>
      <c r="I7" s="8">
        <f>(F7+G7)/D7+H7</f>
        <v/>
      </c>
      <c r="J7" s="8">
        <f>IFERROR(I7*Configuração!$B$9,"")</f>
        <v/>
      </c>
      <c r="K7" s="8">
        <f>I7*Configuração!$B$12</f>
        <v/>
      </c>
      <c r="L7" s="8">
        <f>I7*Configuração!$B$13</f>
        <v/>
      </c>
      <c r="M7" s="9" t="n"/>
      <c r="N7" s="8">
        <f>IF(M7="",J7,M7)</f>
        <v/>
      </c>
      <c r="O7" s="8">
        <f>IFERROR(N7*Configuração!$B$3,0)</f>
        <v/>
      </c>
      <c r="P7" s="8">
        <f>IFERROR(N7-I7-O7,"")</f>
        <v/>
      </c>
      <c r="Q7" s="10">
        <f>IFERROR(P7/N7,"")</f>
        <v/>
      </c>
    </row>
    <row r="8">
      <c r="A8" t="n">
        <v>4</v>
      </c>
      <c r="B8" t="inlineStr">
        <is>
          <t>Brigadeiros e doces de festa</t>
        </is>
      </c>
      <c r="C8" t="inlineStr">
        <is>
          <t>Pão de mel artesanal</t>
        </is>
      </c>
      <c r="D8" s="6" t="n">
        <v>20</v>
      </c>
      <c r="E8" s="7" t="n"/>
      <c r="F8" s="8">
        <f>SUMIFS(Receitas!$H$2:$H$1025,Receitas!$A$2:$A$1025,A8,Receitas!$C$2:$C$1025,"Ingrediente")</f>
        <v/>
      </c>
      <c r="G8" s="8">
        <f>IF(ISNUMBER(E8),E8*Configuração!$B$16,0)</f>
        <v/>
      </c>
      <c r="H8" s="8">
        <f>SUMIFS(Receitas!$H$2:$H$1025,Receitas!$A$2:$A$1025,A8,Receitas!$C$2:$C$1025,"Embalagem")</f>
        <v/>
      </c>
      <c r="I8" s="8">
        <f>(F8+G8)/D8+H8</f>
        <v/>
      </c>
      <c r="J8" s="8">
        <f>IFERROR(I8*Configuração!$B$9,"")</f>
        <v/>
      </c>
      <c r="K8" s="8">
        <f>I8*Configuração!$B$12</f>
        <v/>
      </c>
      <c r="L8" s="8">
        <f>I8*Configuração!$B$13</f>
        <v/>
      </c>
      <c r="M8" s="9" t="n"/>
      <c r="N8" s="8">
        <f>IF(M8="",J8,M8)</f>
        <v/>
      </c>
      <c r="O8" s="8">
        <f>IFERROR(N8*Configuração!$B$3,0)</f>
        <v/>
      </c>
      <c r="P8" s="8">
        <f>IFERROR(N8-I8-O8,"")</f>
        <v/>
      </c>
      <c r="Q8" s="10">
        <f>IFERROR(P8/N8,"")</f>
        <v/>
      </c>
    </row>
    <row r="9">
      <c r="A9" t="n">
        <v>5</v>
      </c>
      <c r="B9" t="inlineStr">
        <is>
          <t>Brigadeiros e doces de festa</t>
        </is>
      </c>
      <c r="C9" t="inlineStr">
        <is>
          <t>Palha italiana</t>
        </is>
      </c>
      <c r="D9" s="6" t="n">
        <v>24</v>
      </c>
      <c r="E9" s="7" t="n"/>
      <c r="F9" s="8">
        <f>SUMIFS(Receitas!$H$2:$H$1025,Receitas!$A$2:$A$1025,A9,Receitas!$C$2:$C$1025,"Ingrediente")</f>
        <v/>
      </c>
      <c r="G9" s="8">
        <f>IF(ISNUMBER(E9),E9*Configuração!$B$16,0)</f>
        <v/>
      </c>
      <c r="H9" s="8">
        <f>SUMIFS(Receitas!$H$2:$H$1025,Receitas!$A$2:$A$1025,A9,Receitas!$C$2:$C$1025,"Embalagem")</f>
        <v/>
      </c>
      <c r="I9" s="8">
        <f>(F9+G9)/D9+H9</f>
        <v/>
      </c>
      <c r="J9" s="8">
        <f>IFERROR(I9*Configuração!$B$9,"")</f>
        <v/>
      </c>
      <c r="K9" s="8">
        <f>I9*Configuração!$B$12</f>
        <v/>
      </c>
      <c r="L9" s="8">
        <f>I9*Configuração!$B$13</f>
        <v/>
      </c>
      <c r="M9" s="9" t="n"/>
      <c r="N9" s="8">
        <f>IF(M9="",J9,M9)</f>
        <v/>
      </c>
      <c r="O9" s="8">
        <f>IFERROR(N9*Configuração!$B$3,0)</f>
        <v/>
      </c>
      <c r="P9" s="8">
        <f>IFERROR(N9-I9-O9,"")</f>
        <v/>
      </c>
      <c r="Q9" s="10">
        <f>IFERROR(P9/N9,"")</f>
        <v/>
      </c>
    </row>
    <row r="10">
      <c r="A10" t="n">
        <v>6</v>
      </c>
      <c r="B10" t="inlineStr">
        <is>
          <t>Brigadeiros e doces de festa</t>
        </is>
      </c>
      <c r="C10" t="inlineStr">
        <is>
          <t>Bem-casado</t>
        </is>
      </c>
      <c r="D10" s="6" t="n">
        <v>15</v>
      </c>
      <c r="E10" s="7" t="n"/>
      <c r="F10" s="8">
        <f>SUMIFS(Receitas!$H$2:$H$1025,Receitas!$A$2:$A$1025,A10,Receitas!$C$2:$C$1025,"Ingrediente")</f>
        <v/>
      </c>
      <c r="G10" s="8">
        <f>IF(ISNUMBER(E10),E10*Configuração!$B$16,0)</f>
        <v/>
      </c>
      <c r="H10" s="8">
        <f>SUMIFS(Receitas!$H$2:$H$1025,Receitas!$A$2:$A$1025,A10,Receitas!$C$2:$C$1025,"Embalagem")</f>
        <v/>
      </c>
      <c r="I10" s="8">
        <f>(F10+G10)/D10+H10</f>
        <v/>
      </c>
      <c r="J10" s="8">
        <f>IFERROR(I10*Configuração!$B$9,"")</f>
        <v/>
      </c>
      <c r="K10" s="8">
        <f>I10*Configuração!$B$12</f>
        <v/>
      </c>
      <c r="L10" s="8">
        <f>I10*Configuração!$B$13</f>
        <v/>
      </c>
      <c r="M10" s="9" t="n"/>
      <c r="N10" s="8">
        <f>IF(M10="",J10,M10)</f>
        <v/>
      </c>
      <c r="O10" s="8">
        <f>IFERROR(N10*Configuração!$B$3,0)</f>
        <v/>
      </c>
      <c r="P10" s="8">
        <f>IFERROR(N10-I10-O10,"")</f>
        <v/>
      </c>
      <c r="Q10" s="10">
        <f>IFERROR(P10/N10,"")</f>
        <v/>
      </c>
    </row>
    <row r="11">
      <c r="A11" t="n">
        <v>7</v>
      </c>
      <c r="B11" t="inlineStr">
        <is>
          <t>Brigadeiros e doces de festa</t>
        </is>
      </c>
      <c r="C11" t="inlineStr">
        <is>
          <t>Bombom de morango no copinho</t>
        </is>
      </c>
      <c r="D11" s="6" t="n">
        <v>8</v>
      </c>
      <c r="E11" s="7" t="n"/>
      <c r="F11" s="8">
        <f>SUMIFS(Receitas!$H$2:$H$1025,Receitas!$A$2:$A$1025,A11,Receitas!$C$2:$C$1025,"Ingrediente")</f>
        <v/>
      </c>
      <c r="G11" s="8">
        <f>IF(ISNUMBER(E11),E11*Configuração!$B$16,0)</f>
        <v/>
      </c>
      <c r="H11" s="8">
        <f>SUMIFS(Receitas!$H$2:$H$1025,Receitas!$A$2:$A$1025,A11,Receitas!$C$2:$C$1025,"Embalagem")</f>
        <v/>
      </c>
      <c r="I11" s="8">
        <f>(F11+G11)/D11+H11</f>
        <v/>
      </c>
      <c r="J11" s="8">
        <f>IFERROR(I11*Configuração!$B$9,"")</f>
        <v/>
      </c>
      <c r="K11" s="8">
        <f>I11*Configuração!$B$12</f>
        <v/>
      </c>
      <c r="L11" s="8">
        <f>I11*Configuração!$B$13</f>
        <v/>
      </c>
      <c r="M11" s="9" t="n"/>
      <c r="N11" s="8">
        <f>IF(M11="",J11,M11)</f>
        <v/>
      </c>
      <c r="O11" s="8">
        <f>IFERROR(N11*Configuração!$B$3,0)</f>
        <v/>
      </c>
      <c r="P11" s="8">
        <f>IFERROR(N11-I11-O11,"")</f>
        <v/>
      </c>
      <c r="Q11" s="10">
        <f>IFERROR(P11/N11,"")</f>
        <v/>
      </c>
    </row>
    <row r="12">
      <c r="A12" t="n">
        <v>8</v>
      </c>
      <c r="B12" t="inlineStr">
        <is>
          <t>Brigadeiros e doces de festa</t>
        </is>
      </c>
      <c r="C12" t="inlineStr">
        <is>
          <t>Brigadeiro de colher no pote</t>
        </is>
      </c>
      <c r="D12" s="6" t="n">
        <v>10</v>
      </c>
      <c r="E12" s="7" t="n"/>
      <c r="F12" s="8">
        <f>SUMIFS(Receitas!$H$2:$H$1025,Receitas!$A$2:$A$1025,A12,Receitas!$C$2:$C$1025,"Ingrediente")</f>
        <v/>
      </c>
      <c r="G12" s="8">
        <f>IF(ISNUMBER(E12),E12*Configuração!$B$16,0)</f>
        <v/>
      </c>
      <c r="H12" s="8">
        <f>SUMIFS(Receitas!$H$2:$H$1025,Receitas!$A$2:$A$1025,A12,Receitas!$C$2:$C$1025,"Embalagem")</f>
        <v/>
      </c>
      <c r="I12" s="8">
        <f>(F12+G12)/D12+H12</f>
        <v/>
      </c>
      <c r="J12" s="8">
        <f>IFERROR(I12*Configuração!$B$9,"")</f>
        <v/>
      </c>
      <c r="K12" s="8">
        <f>I12*Configuração!$B$12</f>
        <v/>
      </c>
      <c r="L12" s="8">
        <f>I12*Configuração!$B$13</f>
        <v/>
      </c>
      <c r="M12" s="9" t="n"/>
      <c r="N12" s="8">
        <f>IF(M12="",J12,M12)</f>
        <v/>
      </c>
      <c r="O12" s="8">
        <f>IFERROR(N12*Configuração!$B$3,0)</f>
        <v/>
      </c>
      <c r="P12" s="8">
        <f>IFERROR(N12-I12-O12,"")</f>
        <v/>
      </c>
      <c r="Q12" s="10">
        <f>IFERROR(P12/N12,"")</f>
        <v/>
      </c>
    </row>
    <row r="13">
      <c r="A13" t="n">
        <v>9</v>
      </c>
      <c r="B13" t="inlineStr">
        <is>
          <t>Brigadeiros e doces de festa</t>
        </is>
      </c>
      <c r="C13" t="inlineStr">
        <is>
          <t>Cocada cremosa e cocada de forno</t>
        </is>
      </c>
      <c r="D13" s="6" t="n">
        <v>8</v>
      </c>
      <c r="E13" s="7" t="n"/>
      <c r="F13" s="8">
        <f>SUMIFS(Receitas!$H$2:$H$1025,Receitas!$A$2:$A$1025,A13,Receitas!$C$2:$C$1025,"Ingrediente")</f>
        <v/>
      </c>
      <c r="G13" s="8">
        <f>IF(ISNUMBER(E13),E13*Configuração!$B$16,0)</f>
        <v/>
      </c>
      <c r="H13" s="8">
        <f>SUMIFS(Receitas!$H$2:$H$1025,Receitas!$A$2:$A$1025,A13,Receitas!$C$2:$C$1025,"Embalagem")</f>
        <v/>
      </c>
      <c r="I13" s="8">
        <f>(F13+G13)/D13+H13</f>
        <v/>
      </c>
      <c r="J13" s="8">
        <f>IFERROR(I13*Configuração!$B$9,"")</f>
        <v/>
      </c>
      <c r="K13" s="8">
        <f>I13*Configuração!$B$12</f>
        <v/>
      </c>
      <c r="L13" s="8">
        <f>I13*Configuração!$B$13</f>
        <v/>
      </c>
      <c r="M13" s="9" t="n"/>
      <c r="N13" s="8">
        <f>IF(M13="",J13,M13)</f>
        <v/>
      </c>
      <c r="O13" s="8">
        <f>IFERROR(N13*Configuração!$B$3,0)</f>
        <v/>
      </c>
      <c r="P13" s="8">
        <f>IFERROR(N13-I13-O13,"")</f>
        <v/>
      </c>
      <c r="Q13" s="10">
        <f>IFERROR(P13/N13,"")</f>
        <v/>
      </c>
    </row>
    <row r="14">
      <c r="A14" t="n">
        <v>10</v>
      </c>
      <c r="B14" t="inlineStr">
        <is>
          <t>Brigadeiros e doces de festa</t>
        </is>
      </c>
      <c r="C14" t="inlineStr">
        <is>
          <t>Pirulito de chocolate</t>
        </is>
      </c>
      <c r="D14" s="6" t="n">
        <v>20</v>
      </c>
      <c r="E14" s="7" t="n"/>
      <c r="F14" s="8">
        <f>SUMIFS(Receitas!$H$2:$H$1025,Receitas!$A$2:$A$1025,A14,Receitas!$C$2:$C$1025,"Ingrediente")</f>
        <v/>
      </c>
      <c r="G14" s="8">
        <f>IF(ISNUMBER(E14),E14*Configuração!$B$16,0)</f>
        <v/>
      </c>
      <c r="H14" s="8">
        <f>SUMIFS(Receitas!$H$2:$H$1025,Receitas!$A$2:$A$1025,A14,Receitas!$C$2:$C$1025,"Embalagem")</f>
        <v/>
      </c>
      <c r="I14" s="8">
        <f>(F14+G14)/D14+H14</f>
        <v/>
      </c>
      <c r="J14" s="8">
        <f>IFERROR(I14*Configuração!$B$9,"")</f>
        <v/>
      </c>
      <c r="K14" s="8">
        <f>I14*Configuração!$B$12</f>
        <v/>
      </c>
      <c r="L14" s="8">
        <f>I14*Configuração!$B$13</f>
        <v/>
      </c>
      <c r="M14" s="9" t="n"/>
      <c r="N14" s="8">
        <f>IF(M14="",J14,M14)</f>
        <v/>
      </c>
      <c r="O14" s="8">
        <f>IFERROR(N14*Configuração!$B$3,0)</f>
        <v/>
      </c>
      <c r="P14" s="8">
        <f>IFERROR(N14-I14-O14,"")</f>
        <v/>
      </c>
      <c r="Q14" s="10">
        <f>IFERROR(P14/N14,"")</f>
        <v/>
      </c>
    </row>
    <row r="15">
      <c r="A15" t="n">
        <v>11</v>
      </c>
      <c r="B15" t="inlineStr">
        <is>
          <t>Brigadeiros e doces de festa</t>
        </is>
      </c>
      <c r="C15" t="inlineStr">
        <is>
          <t>Cake pop</t>
        </is>
      </c>
      <c r="D15" s="6" t="n">
        <v>30</v>
      </c>
      <c r="E15" s="7" t="n"/>
      <c r="F15" s="8">
        <f>SUMIFS(Receitas!$H$2:$H$1025,Receitas!$A$2:$A$1025,A15,Receitas!$C$2:$C$1025,"Ingrediente")</f>
        <v/>
      </c>
      <c r="G15" s="8">
        <f>IF(ISNUMBER(E15),E15*Configuração!$B$16,0)</f>
        <v/>
      </c>
      <c r="H15" s="8">
        <f>SUMIFS(Receitas!$H$2:$H$1025,Receitas!$A$2:$A$1025,A15,Receitas!$C$2:$C$1025,"Embalagem")</f>
        <v/>
      </c>
      <c r="I15" s="8">
        <f>(F15+G15)/D15+H15</f>
        <v/>
      </c>
      <c r="J15" s="8">
        <f>IFERROR(I15*Configuração!$B$9,"")</f>
        <v/>
      </c>
      <c r="K15" s="8">
        <f>I15*Configuração!$B$12</f>
        <v/>
      </c>
      <c r="L15" s="8">
        <f>I15*Configuração!$B$13</f>
        <v/>
      </c>
      <c r="M15" s="9" t="n"/>
      <c r="N15" s="8">
        <f>IF(M15="",J15,M15)</f>
        <v/>
      </c>
      <c r="O15" s="8">
        <f>IFERROR(N15*Configuração!$B$3,0)</f>
        <v/>
      </c>
      <c r="P15" s="8">
        <f>IFERROR(N15-I15-O15,"")</f>
        <v/>
      </c>
      <c r="Q15" s="10">
        <f>IFERROR(P15/N15,"")</f>
        <v/>
      </c>
    </row>
    <row r="16">
      <c r="A16" t="n">
        <v>12</v>
      </c>
      <c r="B16" t="inlineStr">
        <is>
          <t>Brigadeiros e doces de festa</t>
        </is>
      </c>
      <c r="C16" t="inlineStr">
        <is>
          <t>Doce de leite caseiro em pote</t>
        </is>
      </c>
      <c r="D16" s="6" t="n">
        <v>4</v>
      </c>
      <c r="E16" s="7" t="n"/>
      <c r="F16" s="8">
        <f>SUMIFS(Receitas!$H$2:$H$1025,Receitas!$A$2:$A$1025,A16,Receitas!$C$2:$C$1025,"Ingrediente")</f>
        <v/>
      </c>
      <c r="G16" s="8">
        <f>IF(ISNUMBER(E16),E16*Configuração!$B$16,0)</f>
        <v/>
      </c>
      <c r="H16" s="8">
        <f>SUMIFS(Receitas!$H$2:$H$1025,Receitas!$A$2:$A$1025,A16,Receitas!$C$2:$C$1025,"Embalagem")</f>
        <v/>
      </c>
      <c r="I16" s="8">
        <f>(F16+G16)/D16+H16</f>
        <v/>
      </c>
      <c r="J16" s="8">
        <f>IFERROR(I16*Configuração!$B$9,"")</f>
        <v/>
      </c>
      <c r="K16" s="8">
        <f>I16*Configuração!$B$12</f>
        <v/>
      </c>
      <c r="L16" s="8">
        <f>I16*Configuração!$B$13</f>
        <v/>
      </c>
      <c r="M16" s="9" t="n"/>
      <c r="N16" s="8">
        <f>IF(M16="",J16,M16)</f>
        <v/>
      </c>
      <c r="O16" s="8">
        <f>IFERROR(N16*Configuração!$B$3,0)</f>
        <v/>
      </c>
      <c r="P16" s="8">
        <f>IFERROR(N16-I16-O16,"")</f>
        <v/>
      </c>
      <c r="Q16" s="10">
        <f>IFERROR(P16/N16,"")</f>
        <v/>
      </c>
    </row>
    <row r="17">
      <c r="A17" t="n">
        <v>13</v>
      </c>
      <c r="B17" t="inlineStr">
        <is>
          <t>Brigadeiros e doces de festa</t>
        </is>
      </c>
      <c r="C17" t="inlineStr">
        <is>
          <t>Paçoca e pé de moleque caseiros</t>
        </is>
      </c>
      <c r="D17" s="6" t="n">
        <v>30</v>
      </c>
      <c r="E17" s="7" t="n"/>
      <c r="F17" s="8">
        <f>SUMIFS(Receitas!$H$2:$H$1025,Receitas!$A$2:$A$1025,A17,Receitas!$C$2:$C$1025,"Ingrediente")</f>
        <v/>
      </c>
      <c r="G17" s="8">
        <f>IF(ISNUMBER(E17),E17*Configuração!$B$16,0)</f>
        <v/>
      </c>
      <c r="H17" s="8">
        <f>SUMIFS(Receitas!$H$2:$H$1025,Receitas!$A$2:$A$1025,A17,Receitas!$C$2:$C$1025,"Embalagem")</f>
        <v/>
      </c>
      <c r="I17" s="8">
        <f>(F17+G17)/D17+H17</f>
        <v/>
      </c>
      <c r="J17" s="8">
        <f>IFERROR(I17*Configuração!$B$9,"")</f>
        <v/>
      </c>
      <c r="K17" s="8">
        <f>I17*Configuração!$B$12</f>
        <v/>
      </c>
      <c r="L17" s="8">
        <f>I17*Configuração!$B$13</f>
        <v/>
      </c>
      <c r="M17" s="9" t="n"/>
      <c r="N17" s="8">
        <f>IF(M17="",J17,M17)</f>
        <v/>
      </c>
      <c r="O17" s="8">
        <f>IFERROR(N17*Configuração!$B$3,0)</f>
        <v/>
      </c>
      <c r="P17" s="8">
        <f>IFERROR(N17-I17-O17,"")</f>
        <v/>
      </c>
      <c r="Q17" s="10">
        <f>IFERROR(P17/N17,"")</f>
        <v/>
      </c>
    </row>
    <row r="18">
      <c r="A18" t="n">
        <v>14</v>
      </c>
      <c r="B18" t="inlineStr">
        <is>
          <t>Brigadeiros e doces de festa</t>
        </is>
      </c>
      <c r="C18" t="inlineStr">
        <is>
          <t>Mini churros recheados</t>
        </is>
      </c>
      <c r="D18" s="6" t="n">
        <v>5</v>
      </c>
      <c r="E18" s="7" t="n"/>
      <c r="F18" s="8">
        <f>SUMIFS(Receitas!$H$2:$H$1025,Receitas!$A$2:$A$1025,A18,Receitas!$C$2:$C$1025,"Ingrediente")</f>
        <v/>
      </c>
      <c r="G18" s="8">
        <f>IF(ISNUMBER(E18),E18*Configuração!$B$16,0)</f>
        <v/>
      </c>
      <c r="H18" s="8">
        <f>SUMIFS(Receitas!$H$2:$H$1025,Receitas!$A$2:$A$1025,A18,Receitas!$C$2:$C$1025,"Embalagem")</f>
        <v/>
      </c>
      <c r="I18" s="8">
        <f>(F18+G18)/D18+H18</f>
        <v/>
      </c>
      <c r="J18" s="8">
        <f>IFERROR(I18*Configuração!$B$9,"")</f>
        <v/>
      </c>
      <c r="K18" s="8">
        <f>I18*Configuração!$B$12</f>
        <v/>
      </c>
      <c r="L18" s="8">
        <f>I18*Configuração!$B$13</f>
        <v/>
      </c>
      <c r="M18" s="9" t="n"/>
      <c r="N18" s="8">
        <f>IF(M18="",J18,M18)</f>
        <v/>
      </c>
      <c r="O18" s="8">
        <f>IFERROR(N18*Configuração!$B$3,0)</f>
        <v/>
      </c>
      <c r="P18" s="8">
        <f>IFERROR(N18-I18-O18,"")</f>
        <v/>
      </c>
      <c r="Q18" s="10">
        <f>IFERROR(P18/N18,"")</f>
        <v/>
      </c>
    </row>
    <row r="19">
      <c r="A19" t="n">
        <v>15</v>
      </c>
      <c r="B19" t="inlineStr">
        <is>
          <t>Brigadeiros e doces de festa</t>
        </is>
      </c>
      <c r="C19" t="inlineStr">
        <is>
          <t>Quindim e quindão</t>
        </is>
      </c>
      <c r="D19" s="6" t="n">
        <v>12</v>
      </c>
      <c r="E19" s="7" t="n"/>
      <c r="F19" s="8">
        <f>SUMIFS(Receitas!$H$2:$H$1025,Receitas!$A$2:$A$1025,A19,Receitas!$C$2:$C$1025,"Ingrediente")</f>
        <v/>
      </c>
      <c r="G19" s="8">
        <f>IF(ISNUMBER(E19),E19*Configuração!$B$16,0)</f>
        <v/>
      </c>
      <c r="H19" s="8">
        <f>SUMIFS(Receitas!$H$2:$H$1025,Receitas!$A$2:$A$1025,A19,Receitas!$C$2:$C$1025,"Embalagem")</f>
        <v/>
      </c>
      <c r="I19" s="8">
        <f>(F19+G19)/D19+H19</f>
        <v/>
      </c>
      <c r="J19" s="8">
        <f>IFERROR(I19*Configuração!$B$9,"")</f>
        <v/>
      </c>
      <c r="K19" s="8">
        <f>I19*Configuração!$B$12</f>
        <v/>
      </c>
      <c r="L19" s="8">
        <f>I19*Configuração!$B$13</f>
        <v/>
      </c>
      <c r="M19" s="9" t="n"/>
      <c r="N19" s="8">
        <f>IF(M19="",J19,M19)</f>
        <v/>
      </c>
      <c r="O19" s="8">
        <f>IFERROR(N19*Configuração!$B$3,0)</f>
        <v/>
      </c>
      <c r="P19" s="8">
        <f>IFERROR(N19-I19-O19,"")</f>
        <v/>
      </c>
      <c r="Q19" s="10">
        <f>IFERROR(P19/N19,"")</f>
        <v/>
      </c>
    </row>
    <row r="20">
      <c r="A20" t="n">
        <v>16</v>
      </c>
      <c r="B20" t="inlineStr">
        <is>
          <t>Brigadeiros e doces de festa</t>
        </is>
      </c>
      <c r="C20" t="inlineStr">
        <is>
          <t>Caixinha mix de doces para presente</t>
        </is>
      </c>
      <c r="D20" s="6" t="n">
        <v>12</v>
      </c>
      <c r="E20" s="7" t="n"/>
      <c r="F20" s="8">
        <f>SUMIFS(Receitas!$H$2:$H$1025,Receitas!$A$2:$A$1025,A20,Receitas!$C$2:$C$1025,"Ingrediente")</f>
        <v/>
      </c>
      <c r="G20" s="8">
        <f>IF(ISNUMBER(E20),E20*Configuração!$B$16,0)</f>
        <v/>
      </c>
      <c r="H20" s="8">
        <f>SUMIFS(Receitas!$H$2:$H$1025,Receitas!$A$2:$A$1025,A20,Receitas!$C$2:$C$1025,"Embalagem")</f>
        <v/>
      </c>
      <c r="I20" s="8">
        <f>(F20+G20)/D20+H20</f>
        <v/>
      </c>
      <c r="J20" s="8">
        <f>IFERROR(I20*Configuração!$B$9,"")</f>
        <v/>
      </c>
      <c r="K20" s="8">
        <f>I20*Configuração!$B$12</f>
        <v/>
      </c>
      <c r="L20" s="8">
        <f>I20*Configuração!$B$13</f>
        <v/>
      </c>
      <c r="M20" s="9" t="n"/>
      <c r="N20" s="8">
        <f>IF(M20="",J20,M20)</f>
        <v/>
      </c>
      <c r="O20" s="8">
        <f>IFERROR(N20*Configuração!$B$3,0)</f>
        <v/>
      </c>
      <c r="P20" s="8">
        <f>IFERROR(N20-I20-O20,"")</f>
        <v/>
      </c>
      <c r="Q20" s="10">
        <f>IFERROR(P20/N20,"")</f>
        <v/>
      </c>
    </row>
    <row r="21">
      <c r="A21" t="n">
        <v>17</v>
      </c>
      <c r="B21" t="inlineStr">
        <is>
          <t>Doces no pote e no copo</t>
        </is>
      </c>
      <c r="C21" t="inlineStr">
        <is>
          <t>Bolo de pote</t>
        </is>
      </c>
      <c r="D21" s="6" t="n">
        <v>10</v>
      </c>
      <c r="E21" s="7" t="n"/>
      <c r="F21" s="8">
        <f>SUMIFS(Receitas!$H$2:$H$1025,Receitas!$A$2:$A$1025,A21,Receitas!$C$2:$C$1025,"Ingrediente")</f>
        <v/>
      </c>
      <c r="G21" s="8">
        <f>IF(ISNUMBER(E21),E21*Configuração!$B$16,0)</f>
        <v/>
      </c>
      <c r="H21" s="8">
        <f>SUMIFS(Receitas!$H$2:$H$1025,Receitas!$A$2:$A$1025,A21,Receitas!$C$2:$C$1025,"Embalagem")</f>
        <v/>
      </c>
      <c r="I21" s="8">
        <f>(F21+G21)/D21+H21</f>
        <v/>
      </c>
      <c r="J21" s="8">
        <f>IFERROR(I21*Configuração!$B$9,"")</f>
        <v/>
      </c>
      <c r="K21" s="8">
        <f>I21*Configuração!$B$12</f>
        <v/>
      </c>
      <c r="L21" s="8">
        <f>I21*Configuração!$B$13</f>
        <v/>
      </c>
      <c r="M21" s="9" t="n"/>
      <c r="N21" s="8">
        <f>IF(M21="",J21,M21)</f>
        <v/>
      </c>
      <c r="O21" s="8">
        <f>IFERROR(N21*Configuração!$B$3,0)</f>
        <v/>
      </c>
      <c r="P21" s="8">
        <f>IFERROR(N21-I21-O21,"")</f>
        <v/>
      </c>
      <c r="Q21" s="10">
        <f>IFERROR(P21/N21,"")</f>
        <v/>
      </c>
    </row>
    <row r="22">
      <c r="A22" t="n">
        <v>18</v>
      </c>
      <c r="B22" t="inlineStr">
        <is>
          <t>Doces no pote e no copo</t>
        </is>
      </c>
      <c r="C22" t="inlineStr">
        <is>
          <t>Copo da felicidade</t>
        </is>
      </c>
      <c r="D22" s="6" t="n">
        <v>8</v>
      </c>
      <c r="E22" s="7" t="n"/>
      <c r="F22" s="8">
        <f>SUMIFS(Receitas!$H$2:$H$1025,Receitas!$A$2:$A$1025,A22,Receitas!$C$2:$C$1025,"Ingrediente")</f>
        <v/>
      </c>
      <c r="G22" s="8">
        <f>IF(ISNUMBER(E22),E22*Configuração!$B$16,0)</f>
        <v/>
      </c>
      <c r="H22" s="8">
        <f>SUMIFS(Receitas!$H$2:$H$1025,Receitas!$A$2:$A$1025,A22,Receitas!$C$2:$C$1025,"Embalagem")</f>
        <v/>
      </c>
      <c r="I22" s="8">
        <f>(F22+G22)/D22+H22</f>
        <v/>
      </c>
      <c r="J22" s="8">
        <f>IFERROR(I22*Configuração!$B$9,"")</f>
        <v/>
      </c>
      <c r="K22" s="8">
        <f>I22*Configuração!$B$12</f>
        <v/>
      </c>
      <c r="L22" s="8">
        <f>I22*Configuração!$B$13</f>
        <v/>
      </c>
      <c r="M22" s="9" t="n"/>
      <c r="N22" s="8">
        <f>IF(M22="",J22,M22)</f>
        <v/>
      </c>
      <c r="O22" s="8">
        <f>IFERROR(N22*Configuração!$B$3,0)</f>
        <v/>
      </c>
      <c r="P22" s="8">
        <f>IFERROR(N22-I22-O22,"")</f>
        <v/>
      </c>
      <c r="Q22" s="10">
        <f>IFERROR(P22/N22,"")</f>
        <v/>
      </c>
    </row>
    <row r="23">
      <c r="A23" t="n">
        <v>19</v>
      </c>
      <c r="B23" t="inlineStr">
        <is>
          <t>Doces no pote e no copo</t>
        </is>
      </c>
      <c r="C23" t="inlineStr">
        <is>
          <t>Pudim no pote e pudim inteiro</t>
        </is>
      </c>
      <c r="D23" s="6" t="n">
        <v>6</v>
      </c>
      <c r="E23" s="7" t="n"/>
      <c r="F23" s="8">
        <f>SUMIFS(Receitas!$H$2:$H$1025,Receitas!$A$2:$A$1025,A23,Receitas!$C$2:$C$1025,"Ingrediente")</f>
        <v/>
      </c>
      <c r="G23" s="8">
        <f>IF(ISNUMBER(E23),E23*Configuração!$B$16,0)</f>
        <v/>
      </c>
      <c r="H23" s="8">
        <f>SUMIFS(Receitas!$H$2:$H$1025,Receitas!$A$2:$A$1025,A23,Receitas!$C$2:$C$1025,"Embalagem")</f>
        <v/>
      </c>
      <c r="I23" s="8">
        <f>(F23+G23)/D23+H23</f>
        <v/>
      </c>
      <c r="J23" s="8">
        <f>IFERROR(I23*Configuração!$B$9,"")</f>
        <v/>
      </c>
      <c r="K23" s="8">
        <f>I23*Configuração!$B$12</f>
        <v/>
      </c>
      <c r="L23" s="8">
        <f>I23*Configuração!$B$13</f>
        <v/>
      </c>
      <c r="M23" s="9" t="n"/>
      <c r="N23" s="8">
        <f>IF(M23="",J23,M23)</f>
        <v/>
      </c>
      <c r="O23" s="8">
        <f>IFERROR(N23*Configuração!$B$3,0)</f>
        <v/>
      </c>
      <c r="P23" s="8">
        <f>IFERROR(N23-I23-O23,"")</f>
        <v/>
      </c>
      <c r="Q23" s="10">
        <f>IFERROR(P23/N23,"")</f>
        <v/>
      </c>
    </row>
    <row r="24">
      <c r="A24" t="n">
        <v>20</v>
      </c>
      <c r="B24" t="inlineStr">
        <is>
          <t>Doces no pote e no copo</t>
        </is>
      </c>
      <c r="C24" t="inlineStr">
        <is>
          <t>Mousse no pote</t>
        </is>
      </c>
      <c r="D24" s="6" t="n">
        <v>8</v>
      </c>
      <c r="E24" s="7" t="n"/>
      <c r="F24" s="8">
        <f>SUMIFS(Receitas!$H$2:$H$1025,Receitas!$A$2:$A$1025,A24,Receitas!$C$2:$C$1025,"Ingrediente")</f>
        <v/>
      </c>
      <c r="G24" s="8">
        <f>IF(ISNUMBER(E24),E24*Configuração!$B$16,0)</f>
        <v/>
      </c>
      <c r="H24" s="8">
        <f>SUMIFS(Receitas!$H$2:$H$1025,Receitas!$A$2:$A$1025,A24,Receitas!$C$2:$C$1025,"Embalagem")</f>
        <v/>
      </c>
      <c r="I24" s="8">
        <f>(F24+G24)/D24+H24</f>
        <v/>
      </c>
      <c r="J24" s="8">
        <f>IFERROR(I24*Configuração!$B$9,"")</f>
        <v/>
      </c>
      <c r="K24" s="8">
        <f>I24*Configuração!$B$12</f>
        <v/>
      </c>
      <c r="L24" s="8">
        <f>I24*Configuração!$B$13</f>
        <v/>
      </c>
      <c r="M24" s="9" t="n"/>
      <c r="N24" s="8">
        <f>IF(M24="",J24,M24)</f>
        <v/>
      </c>
      <c r="O24" s="8">
        <f>IFERROR(N24*Configuração!$B$3,0)</f>
        <v/>
      </c>
      <c r="P24" s="8">
        <f>IFERROR(N24-I24-O24,"")</f>
        <v/>
      </c>
      <c r="Q24" s="10">
        <f>IFERROR(P24/N24,"")</f>
        <v/>
      </c>
    </row>
    <row r="25">
      <c r="A25" t="n">
        <v>21</v>
      </c>
      <c r="B25" t="inlineStr">
        <is>
          <t>Doces no pote e no copo</t>
        </is>
      </c>
      <c r="C25" t="inlineStr">
        <is>
          <t>Pavê no pote</t>
        </is>
      </c>
      <c r="D25" s="6" t="n">
        <v>8</v>
      </c>
      <c r="E25" s="7" t="n"/>
      <c r="F25" s="8">
        <f>SUMIFS(Receitas!$H$2:$H$1025,Receitas!$A$2:$A$1025,A25,Receitas!$C$2:$C$1025,"Ingrediente")</f>
        <v/>
      </c>
      <c r="G25" s="8">
        <f>IF(ISNUMBER(E25),E25*Configuração!$B$16,0)</f>
        <v/>
      </c>
      <c r="H25" s="8">
        <f>SUMIFS(Receitas!$H$2:$H$1025,Receitas!$A$2:$A$1025,A25,Receitas!$C$2:$C$1025,"Embalagem")</f>
        <v/>
      </c>
      <c r="I25" s="8">
        <f>(F25+G25)/D25+H25</f>
        <v/>
      </c>
      <c r="J25" s="8">
        <f>IFERROR(I25*Configuração!$B$9,"")</f>
        <v/>
      </c>
      <c r="K25" s="8">
        <f>I25*Configuração!$B$12</f>
        <v/>
      </c>
      <c r="L25" s="8">
        <f>I25*Configuração!$B$13</f>
        <v/>
      </c>
      <c r="M25" s="9" t="n"/>
      <c r="N25" s="8">
        <f>IF(M25="",J25,M25)</f>
        <v/>
      </c>
      <c r="O25" s="8">
        <f>IFERROR(N25*Configuração!$B$3,0)</f>
        <v/>
      </c>
      <c r="P25" s="8">
        <f>IFERROR(N25-I25-O25,"")</f>
        <v/>
      </c>
      <c r="Q25" s="10">
        <f>IFERROR(P25/N25,"")</f>
        <v/>
      </c>
    </row>
    <row r="26">
      <c r="A26" t="n">
        <v>22</v>
      </c>
      <c r="B26" t="inlineStr">
        <is>
          <t>Doces no pote e no copo</t>
        </is>
      </c>
      <c r="C26" t="inlineStr">
        <is>
          <t>Banoffee no pote</t>
        </is>
      </c>
      <c r="D26" s="6" t="n">
        <v>8</v>
      </c>
      <c r="E26" s="7" t="n"/>
      <c r="F26" s="8">
        <f>SUMIFS(Receitas!$H$2:$H$1025,Receitas!$A$2:$A$1025,A26,Receitas!$C$2:$C$1025,"Ingrediente")</f>
        <v/>
      </c>
      <c r="G26" s="8">
        <f>IF(ISNUMBER(E26),E26*Configuração!$B$16,0)</f>
        <v/>
      </c>
      <c r="H26" s="8">
        <f>SUMIFS(Receitas!$H$2:$H$1025,Receitas!$A$2:$A$1025,A26,Receitas!$C$2:$C$1025,"Embalagem")</f>
        <v/>
      </c>
      <c r="I26" s="8">
        <f>(F26+G26)/D26+H26</f>
        <v/>
      </c>
      <c r="J26" s="8">
        <f>IFERROR(I26*Configuração!$B$9,"")</f>
        <v/>
      </c>
      <c r="K26" s="8">
        <f>I26*Configuração!$B$12</f>
        <v/>
      </c>
      <c r="L26" s="8">
        <f>I26*Configuração!$B$13</f>
        <v/>
      </c>
      <c r="M26" s="9" t="n"/>
      <c r="N26" s="8">
        <f>IF(M26="",J26,M26)</f>
        <v/>
      </c>
      <c r="O26" s="8">
        <f>IFERROR(N26*Configuração!$B$3,0)</f>
        <v/>
      </c>
      <c r="P26" s="8">
        <f>IFERROR(N26-I26-O26,"")</f>
        <v/>
      </c>
      <c r="Q26" s="10">
        <f>IFERROR(P26/N26,"")</f>
        <v/>
      </c>
    </row>
    <row r="27">
      <c r="A27" t="n">
        <v>23</v>
      </c>
      <c r="B27" t="inlineStr">
        <is>
          <t>Doces no pote e no copo</t>
        </is>
      </c>
      <c r="C27" t="inlineStr">
        <is>
          <t>Torta de limão no pote</t>
        </is>
      </c>
      <c r="D27" s="6" t="n">
        <v>8</v>
      </c>
      <c r="E27" s="7" t="n"/>
      <c r="F27" s="8">
        <f>SUMIFS(Receitas!$H$2:$H$1025,Receitas!$A$2:$A$1025,A27,Receitas!$C$2:$C$1025,"Ingrediente")</f>
        <v/>
      </c>
      <c r="G27" s="8">
        <f>IF(ISNUMBER(E27),E27*Configuração!$B$16,0)</f>
        <v/>
      </c>
      <c r="H27" s="8">
        <f>SUMIFS(Receitas!$H$2:$H$1025,Receitas!$A$2:$A$1025,A27,Receitas!$C$2:$C$1025,"Embalagem")</f>
        <v/>
      </c>
      <c r="I27" s="8">
        <f>(F27+G27)/D27+H27</f>
        <v/>
      </c>
      <c r="J27" s="8">
        <f>IFERROR(I27*Configuração!$B$9,"")</f>
        <v/>
      </c>
      <c r="K27" s="8">
        <f>I27*Configuração!$B$12</f>
        <v/>
      </c>
      <c r="L27" s="8">
        <f>I27*Configuração!$B$13</f>
        <v/>
      </c>
      <c r="M27" s="9" t="n"/>
      <c r="N27" s="8">
        <f>IF(M27="",J27,M27)</f>
        <v/>
      </c>
      <c r="O27" s="8">
        <f>IFERROR(N27*Configuração!$B$3,0)</f>
        <v/>
      </c>
      <c r="P27" s="8">
        <f>IFERROR(N27-I27-O27,"")</f>
        <v/>
      </c>
      <c r="Q27" s="10">
        <f>IFERROR(P27/N27,"")</f>
        <v/>
      </c>
    </row>
    <row r="28">
      <c r="A28" t="n">
        <v>24</v>
      </c>
      <c r="B28" t="inlineStr">
        <is>
          <t>Doces no pote e no copo</t>
        </is>
      </c>
      <c r="C28" t="inlineStr">
        <is>
          <t>Cheesecake no pote</t>
        </is>
      </c>
      <c r="D28" s="6" t="n">
        <v>8</v>
      </c>
      <c r="E28" s="7" t="n"/>
      <c r="F28" s="8">
        <f>SUMIFS(Receitas!$H$2:$H$1025,Receitas!$A$2:$A$1025,A28,Receitas!$C$2:$C$1025,"Ingrediente")</f>
        <v/>
      </c>
      <c r="G28" s="8">
        <f>IF(ISNUMBER(E28),E28*Configuração!$B$16,0)</f>
        <v/>
      </c>
      <c r="H28" s="8">
        <f>SUMIFS(Receitas!$H$2:$H$1025,Receitas!$A$2:$A$1025,A28,Receitas!$C$2:$C$1025,"Embalagem")</f>
        <v/>
      </c>
      <c r="I28" s="8">
        <f>(F28+G28)/D28+H28</f>
        <v/>
      </c>
      <c r="J28" s="8">
        <f>IFERROR(I28*Configuração!$B$9,"")</f>
        <v/>
      </c>
      <c r="K28" s="8">
        <f>I28*Configuração!$B$12</f>
        <v/>
      </c>
      <c r="L28" s="8">
        <f>I28*Configuração!$B$13</f>
        <v/>
      </c>
      <c r="M28" s="9" t="n"/>
      <c r="N28" s="8">
        <f>IF(M28="",J28,M28)</f>
        <v/>
      </c>
      <c r="O28" s="8">
        <f>IFERROR(N28*Configuração!$B$3,0)</f>
        <v/>
      </c>
      <c r="P28" s="8">
        <f>IFERROR(N28-I28-O28,"")</f>
        <v/>
      </c>
      <c r="Q28" s="10">
        <f>IFERROR(P28/N28,"")</f>
        <v/>
      </c>
    </row>
    <row r="29">
      <c r="A29" t="n">
        <v>25</v>
      </c>
      <c r="B29" t="inlineStr">
        <is>
          <t>Doces no pote e no copo</t>
        </is>
      </c>
      <c r="C29" t="inlineStr">
        <is>
          <t>Sobremesa na travessa por encomenda</t>
        </is>
      </c>
      <c r="D29" s="6" t="n">
        <v>1</v>
      </c>
      <c r="E29" s="7" t="n"/>
      <c r="F29" s="8">
        <f>SUMIFS(Receitas!$H$2:$H$1025,Receitas!$A$2:$A$1025,A29,Receitas!$C$2:$C$1025,"Ingrediente")</f>
        <v/>
      </c>
      <c r="G29" s="8">
        <f>IF(ISNUMBER(E29),E29*Configuração!$B$16,0)</f>
        <v/>
      </c>
      <c r="H29" s="8">
        <f>SUMIFS(Receitas!$H$2:$H$1025,Receitas!$A$2:$A$1025,A29,Receitas!$C$2:$C$1025,"Embalagem")</f>
        <v/>
      </c>
      <c r="I29" s="8">
        <f>(F29+G29)/D29+H29</f>
        <v/>
      </c>
      <c r="J29" s="8">
        <f>IFERROR(I29*Configuração!$B$9,"")</f>
        <v/>
      </c>
      <c r="K29" s="8">
        <f>I29*Configuração!$B$12</f>
        <v/>
      </c>
      <c r="L29" s="8">
        <f>I29*Configuração!$B$13</f>
        <v/>
      </c>
      <c r="M29" s="9" t="n"/>
      <c r="N29" s="8">
        <f>IF(M29="",J29,M29)</f>
        <v/>
      </c>
      <c r="O29" s="8">
        <f>IFERROR(N29*Configuração!$B$3,0)</f>
        <v/>
      </c>
      <c r="P29" s="8">
        <f>IFERROR(N29-I29-O29,"")</f>
        <v/>
      </c>
      <c r="Q29" s="10">
        <f>IFERROR(P29/N29,"")</f>
        <v/>
      </c>
    </row>
    <row r="30">
      <c r="A30" t="n">
        <v>26</v>
      </c>
      <c r="B30" t="inlineStr">
        <is>
          <t>Doces no pote e no copo</t>
        </is>
      </c>
      <c r="C30" t="inlineStr">
        <is>
          <t>Morango do amor no pote</t>
        </is>
      </c>
      <c r="D30" s="6" t="n">
        <v>10</v>
      </c>
      <c r="E30" s="7" t="n"/>
      <c r="F30" s="8">
        <f>SUMIFS(Receitas!$H$2:$H$1025,Receitas!$A$2:$A$1025,A30,Receitas!$C$2:$C$1025,"Ingrediente")</f>
        <v/>
      </c>
      <c r="G30" s="8">
        <f>IF(ISNUMBER(E30),E30*Configuração!$B$16,0)</f>
        <v/>
      </c>
      <c r="H30" s="8">
        <f>SUMIFS(Receitas!$H$2:$H$1025,Receitas!$A$2:$A$1025,A30,Receitas!$C$2:$C$1025,"Embalagem")</f>
        <v/>
      </c>
      <c r="I30" s="8">
        <f>(F30+G30)/D30+H30</f>
        <v/>
      </c>
      <c r="J30" s="8">
        <f>IFERROR(I30*Configuração!$B$9,"")</f>
        <v/>
      </c>
      <c r="K30" s="8">
        <f>I30*Configuração!$B$12</f>
        <v/>
      </c>
      <c r="L30" s="8">
        <f>I30*Configuração!$B$13</f>
        <v/>
      </c>
      <c r="M30" s="9" t="n"/>
      <c r="N30" s="8">
        <f>IF(M30="",J30,M30)</f>
        <v/>
      </c>
      <c r="O30" s="8">
        <f>IFERROR(N30*Configuração!$B$3,0)</f>
        <v/>
      </c>
      <c r="P30" s="8">
        <f>IFERROR(N30-I30-O30,"")</f>
        <v/>
      </c>
      <c r="Q30" s="10">
        <f>IFERROR(P30/N30,"")</f>
        <v/>
      </c>
    </row>
    <row r="31">
      <c r="A31" t="n">
        <v>27</v>
      </c>
      <c r="B31" t="inlineStr">
        <is>
          <t>Doces no pote e no copo</t>
        </is>
      </c>
      <c r="C31" t="inlineStr">
        <is>
          <t>Açaí montado no copo</t>
        </is>
      </c>
      <c r="D31" s="6" t="n">
        <v>5</v>
      </c>
      <c r="E31" s="7" t="n"/>
      <c r="F31" s="8">
        <f>SUMIFS(Receitas!$H$2:$H$1025,Receitas!$A$2:$A$1025,A31,Receitas!$C$2:$C$1025,"Ingrediente")</f>
        <v/>
      </c>
      <c r="G31" s="8">
        <f>IF(ISNUMBER(E31),E31*Configuração!$B$16,0)</f>
        <v/>
      </c>
      <c r="H31" s="8">
        <f>SUMIFS(Receitas!$H$2:$H$1025,Receitas!$A$2:$A$1025,A31,Receitas!$C$2:$C$1025,"Embalagem")</f>
        <v/>
      </c>
      <c r="I31" s="8">
        <f>(F31+G31)/D31+H31</f>
        <v/>
      </c>
      <c r="J31" s="8">
        <f>IFERROR(I31*Configuração!$B$9,"")</f>
        <v/>
      </c>
      <c r="K31" s="8">
        <f>I31*Configuração!$B$12</f>
        <v/>
      </c>
      <c r="L31" s="8">
        <f>I31*Configuração!$B$13</f>
        <v/>
      </c>
      <c r="M31" s="9" t="n"/>
      <c r="N31" s="8">
        <f>IF(M31="",J31,M31)</f>
        <v/>
      </c>
      <c r="O31" s="8">
        <f>IFERROR(N31*Configuração!$B$3,0)</f>
        <v/>
      </c>
      <c r="P31" s="8">
        <f>IFERROR(N31-I31-O31,"")</f>
        <v/>
      </c>
      <c r="Q31" s="10">
        <f>IFERROR(P31/N31,"")</f>
        <v/>
      </c>
    </row>
    <row r="32">
      <c r="A32" t="n">
        <v>28</v>
      </c>
      <c r="B32" t="inlineStr">
        <is>
          <t>Doces no pote e no copo</t>
        </is>
      </c>
      <c r="C32" t="inlineStr">
        <is>
          <t>Salada de frutas no copo</t>
        </is>
      </c>
      <c r="D32" s="6" t="n">
        <v>12</v>
      </c>
      <c r="E32" s="7" t="n"/>
      <c r="F32" s="8">
        <f>SUMIFS(Receitas!$H$2:$H$1025,Receitas!$A$2:$A$1025,A32,Receitas!$C$2:$C$1025,"Ingrediente")</f>
        <v/>
      </c>
      <c r="G32" s="8">
        <f>IF(ISNUMBER(E32),E32*Configuração!$B$16,0)</f>
        <v/>
      </c>
      <c r="H32" s="8">
        <f>SUMIFS(Receitas!$H$2:$H$1025,Receitas!$A$2:$A$1025,A32,Receitas!$C$2:$C$1025,"Embalagem")</f>
        <v/>
      </c>
      <c r="I32" s="8">
        <f>(F32+G32)/D32+H32</f>
        <v/>
      </c>
      <c r="J32" s="8">
        <f>IFERROR(I32*Configuração!$B$9,"")</f>
        <v/>
      </c>
      <c r="K32" s="8">
        <f>I32*Configuração!$B$12</f>
        <v/>
      </c>
      <c r="L32" s="8">
        <f>I32*Configuração!$B$13</f>
        <v/>
      </c>
      <c r="M32" s="9" t="n"/>
      <c r="N32" s="8">
        <f>IF(M32="",J32,M32)</f>
        <v/>
      </c>
      <c r="O32" s="8">
        <f>IFERROR(N32*Configuração!$B$3,0)</f>
        <v/>
      </c>
      <c r="P32" s="8">
        <f>IFERROR(N32-I32-O32,"")</f>
        <v/>
      </c>
      <c r="Q32" s="10">
        <f>IFERROR(P32/N32,"")</f>
        <v/>
      </c>
    </row>
    <row r="33">
      <c r="A33" t="n">
        <v>29</v>
      </c>
      <c r="B33" t="inlineStr">
        <is>
          <t>Doces no pote e no copo</t>
        </is>
      </c>
      <c r="C33" t="inlineStr">
        <is>
          <t>Arroz doce e canjica cremosa</t>
        </is>
      </c>
      <c r="D33" s="6" t="n">
        <v>8</v>
      </c>
      <c r="E33" s="7" t="n"/>
      <c r="F33" s="8">
        <f>SUMIFS(Receitas!$H$2:$H$1025,Receitas!$A$2:$A$1025,A33,Receitas!$C$2:$C$1025,"Ingrediente")</f>
        <v/>
      </c>
      <c r="G33" s="8">
        <f>IF(ISNUMBER(E33),E33*Configuração!$B$16,0)</f>
        <v/>
      </c>
      <c r="H33" s="8">
        <f>SUMIFS(Receitas!$H$2:$H$1025,Receitas!$A$2:$A$1025,A33,Receitas!$C$2:$C$1025,"Embalagem")</f>
        <v/>
      </c>
      <c r="I33" s="8">
        <f>(F33+G33)/D33+H33</f>
        <v/>
      </c>
      <c r="J33" s="8">
        <f>IFERROR(I33*Configuração!$B$9,"")</f>
        <v/>
      </c>
      <c r="K33" s="8">
        <f>I33*Configuração!$B$12</f>
        <v/>
      </c>
      <c r="L33" s="8">
        <f>I33*Configuração!$B$13</f>
        <v/>
      </c>
      <c r="M33" s="9" t="n"/>
      <c r="N33" s="8">
        <f>IF(M33="",J33,M33)</f>
        <v/>
      </c>
      <c r="O33" s="8">
        <f>IFERROR(N33*Configuração!$B$3,0)</f>
        <v/>
      </c>
      <c r="P33" s="8">
        <f>IFERROR(N33-I33-O33,"")</f>
        <v/>
      </c>
      <c r="Q33" s="10">
        <f>IFERROR(P33/N33,"")</f>
        <v/>
      </c>
    </row>
    <row r="34">
      <c r="A34" t="n">
        <v>30</v>
      </c>
      <c r="B34" t="inlineStr">
        <is>
          <t>Doces no pote e no copo</t>
        </is>
      </c>
      <c r="C34" t="inlineStr">
        <is>
          <t>Gelatina colorida e mosaico</t>
        </is>
      </c>
      <c r="D34" s="6" t="n">
        <v>10</v>
      </c>
      <c r="E34" s="7" t="n"/>
      <c r="F34" s="8">
        <f>SUMIFS(Receitas!$H$2:$H$1025,Receitas!$A$2:$A$1025,A34,Receitas!$C$2:$C$1025,"Ingrediente")</f>
        <v/>
      </c>
      <c r="G34" s="8">
        <f>IF(ISNUMBER(E34),E34*Configuração!$B$16,0)</f>
        <v/>
      </c>
      <c r="H34" s="8">
        <f>SUMIFS(Receitas!$H$2:$H$1025,Receitas!$A$2:$A$1025,A34,Receitas!$C$2:$C$1025,"Embalagem")</f>
        <v/>
      </c>
      <c r="I34" s="8">
        <f>(F34+G34)/D34+H34</f>
        <v/>
      </c>
      <c r="J34" s="8">
        <f>IFERROR(I34*Configuração!$B$9,"")</f>
        <v/>
      </c>
      <c r="K34" s="8">
        <f>I34*Configuração!$B$12</f>
        <v/>
      </c>
      <c r="L34" s="8">
        <f>I34*Configuração!$B$13</f>
        <v/>
      </c>
      <c r="M34" s="9" t="n"/>
      <c r="N34" s="8">
        <f>IF(M34="",J34,M34)</f>
        <v/>
      </c>
      <c r="O34" s="8">
        <f>IFERROR(N34*Configuração!$B$3,0)</f>
        <v/>
      </c>
      <c r="P34" s="8">
        <f>IFERROR(N34-I34-O34,"")</f>
        <v/>
      </c>
      <c r="Q34" s="10">
        <f>IFERROR(P34/N34,"")</f>
        <v/>
      </c>
    </row>
    <row r="35">
      <c r="A35" t="n">
        <v>31</v>
      </c>
      <c r="B35" t="inlineStr">
        <is>
          <t>Bolos e tortas</t>
        </is>
      </c>
      <c r="C35" t="inlineStr">
        <is>
          <t>Bolo caseiro inteiro e em fatias</t>
        </is>
      </c>
      <c r="D35" s="6" t="n">
        <v>1</v>
      </c>
      <c r="E35" s="7" t="n"/>
      <c r="F35" s="8">
        <f>SUMIFS(Receitas!$H$2:$H$1025,Receitas!$A$2:$A$1025,A35,Receitas!$C$2:$C$1025,"Ingrediente")</f>
        <v/>
      </c>
      <c r="G35" s="8">
        <f>IF(ISNUMBER(E35),E35*Configuração!$B$16,0)</f>
        <v/>
      </c>
      <c r="H35" s="8">
        <f>SUMIFS(Receitas!$H$2:$H$1025,Receitas!$A$2:$A$1025,A35,Receitas!$C$2:$C$1025,"Embalagem")</f>
        <v/>
      </c>
      <c r="I35" s="8">
        <f>(F35+G35)/D35+H35</f>
        <v/>
      </c>
      <c r="J35" s="8">
        <f>IFERROR(I35*Configuração!$B$9,"")</f>
        <v/>
      </c>
      <c r="K35" s="8">
        <f>I35*Configuração!$B$12</f>
        <v/>
      </c>
      <c r="L35" s="8">
        <f>I35*Configuração!$B$13</f>
        <v/>
      </c>
      <c r="M35" s="9" t="n"/>
      <c r="N35" s="8">
        <f>IF(M35="",J35,M35)</f>
        <v/>
      </c>
      <c r="O35" s="8">
        <f>IFERROR(N35*Configuração!$B$3,0)</f>
        <v/>
      </c>
      <c r="P35" s="8">
        <f>IFERROR(N35-I35-O35,"")</f>
        <v/>
      </c>
      <c r="Q35" s="10">
        <f>IFERROR(P35/N35,"")</f>
        <v/>
      </c>
    </row>
    <row r="36">
      <c r="A36" t="n">
        <v>32</v>
      </c>
      <c r="B36" t="inlineStr">
        <is>
          <t>Bolos e tortas</t>
        </is>
      </c>
      <c r="C36" t="inlineStr">
        <is>
          <t>Bolo caseirinho / bolo vulcão com cobertura</t>
        </is>
      </c>
      <c r="D36" s="6" t="n">
        <v>1</v>
      </c>
      <c r="E36" s="7" t="n"/>
      <c r="F36" s="8">
        <f>SUMIFS(Receitas!$H$2:$H$1025,Receitas!$A$2:$A$1025,A36,Receitas!$C$2:$C$1025,"Ingrediente")</f>
        <v/>
      </c>
      <c r="G36" s="8">
        <f>IF(ISNUMBER(E36),E36*Configuração!$B$16,0)</f>
        <v/>
      </c>
      <c r="H36" s="8">
        <f>SUMIFS(Receitas!$H$2:$H$1025,Receitas!$A$2:$A$1025,A36,Receitas!$C$2:$C$1025,"Embalagem")</f>
        <v/>
      </c>
      <c r="I36" s="8">
        <f>(F36+G36)/D36+H36</f>
        <v/>
      </c>
      <c r="J36" s="8">
        <f>IFERROR(I36*Configuração!$B$9,"")</f>
        <v/>
      </c>
      <c r="K36" s="8">
        <f>I36*Configuração!$B$12</f>
        <v/>
      </c>
      <c r="L36" s="8">
        <f>I36*Configuração!$B$13</f>
        <v/>
      </c>
      <c r="M36" s="9" t="n"/>
      <c r="N36" s="8">
        <f>IF(M36="",J36,M36)</f>
        <v/>
      </c>
      <c r="O36" s="8">
        <f>IFERROR(N36*Configuração!$B$3,0)</f>
        <v/>
      </c>
      <c r="P36" s="8">
        <f>IFERROR(N36-I36-O36,"")</f>
        <v/>
      </c>
      <c r="Q36" s="10">
        <f>IFERROR(P36/N36,"")</f>
        <v/>
      </c>
    </row>
    <row r="37">
      <c r="A37" t="n">
        <v>33</v>
      </c>
      <c r="B37" t="inlineStr">
        <is>
          <t>Bolos e tortas</t>
        </is>
      </c>
      <c r="C37" t="inlineStr">
        <is>
          <t>Fatias de bolo recheado</t>
        </is>
      </c>
      <c r="D37" s="6" t="n">
        <v>12</v>
      </c>
      <c r="E37" s="7" t="n"/>
      <c r="F37" s="8">
        <f>SUMIFS(Receitas!$H$2:$H$1025,Receitas!$A$2:$A$1025,A37,Receitas!$C$2:$C$1025,"Ingrediente")</f>
        <v/>
      </c>
      <c r="G37" s="8">
        <f>IF(ISNUMBER(E37),E37*Configuração!$B$16,0)</f>
        <v/>
      </c>
      <c r="H37" s="8">
        <f>SUMIFS(Receitas!$H$2:$H$1025,Receitas!$A$2:$A$1025,A37,Receitas!$C$2:$C$1025,"Embalagem")</f>
        <v/>
      </c>
      <c r="I37" s="8">
        <f>(F37+G37)/D37+H37</f>
        <v/>
      </c>
      <c r="J37" s="8">
        <f>IFERROR(I37*Configuração!$B$9,"")</f>
        <v/>
      </c>
      <c r="K37" s="8">
        <f>I37*Configuração!$B$12</f>
        <v/>
      </c>
      <c r="L37" s="8">
        <f>I37*Configuração!$B$13</f>
        <v/>
      </c>
      <c r="M37" s="9" t="n"/>
      <c r="N37" s="8">
        <f>IF(M37="",J37,M37)</f>
        <v/>
      </c>
      <c r="O37" s="8">
        <f>IFERROR(N37*Configuração!$B$3,0)</f>
        <v/>
      </c>
      <c r="P37" s="8">
        <f>IFERROR(N37-I37-O37,"")</f>
        <v/>
      </c>
      <c r="Q37" s="10">
        <f>IFERROR(P37/N37,"")</f>
        <v/>
      </c>
    </row>
    <row r="38">
      <c r="A38" t="n">
        <v>34</v>
      </c>
      <c r="B38" t="inlineStr">
        <is>
          <t>Bolos e tortas</t>
        </is>
      </c>
      <c r="C38" t="inlineStr">
        <is>
          <t>Bolo de festa simples com chantilly</t>
        </is>
      </c>
      <c r="D38" s="6" t="n">
        <v>1</v>
      </c>
      <c r="E38" s="7" t="n"/>
      <c r="F38" s="8">
        <f>SUMIFS(Receitas!$H$2:$H$1025,Receitas!$A$2:$A$1025,A38,Receitas!$C$2:$C$1025,"Ingrediente")</f>
        <v/>
      </c>
      <c r="G38" s="8">
        <f>IF(ISNUMBER(E38),E38*Configuração!$B$16,0)</f>
        <v/>
      </c>
      <c r="H38" s="8">
        <f>SUMIFS(Receitas!$H$2:$H$1025,Receitas!$A$2:$A$1025,A38,Receitas!$C$2:$C$1025,"Embalagem")</f>
        <v/>
      </c>
      <c r="I38" s="8">
        <f>(F38+G38)/D38+H38</f>
        <v/>
      </c>
      <c r="J38" s="8">
        <f>IFERROR(I38*Configuração!$B$9,"")</f>
        <v/>
      </c>
      <c r="K38" s="8">
        <f>I38*Configuração!$B$12</f>
        <v/>
      </c>
      <c r="L38" s="8">
        <f>I38*Configuração!$B$13</f>
        <v/>
      </c>
      <c r="M38" s="9" t="n"/>
      <c r="N38" s="8">
        <f>IF(M38="",J38,M38)</f>
        <v/>
      </c>
      <c r="O38" s="8">
        <f>IFERROR(N38*Configuração!$B$3,0)</f>
        <v/>
      </c>
      <c r="P38" s="8">
        <f>IFERROR(N38-I38-O38,"")</f>
        <v/>
      </c>
      <c r="Q38" s="10">
        <f>IFERROR(P38/N38,"")</f>
        <v/>
      </c>
    </row>
    <row r="39">
      <c r="A39" t="n">
        <v>35</v>
      </c>
      <c r="B39" t="inlineStr">
        <is>
          <t>Bolos e tortas</t>
        </is>
      </c>
      <c r="C39" t="inlineStr">
        <is>
          <t>Naked cake</t>
        </is>
      </c>
      <c r="D39" s="6" t="n">
        <v>1</v>
      </c>
      <c r="E39" s="7" t="n"/>
      <c r="F39" s="8">
        <f>SUMIFS(Receitas!$H$2:$H$1025,Receitas!$A$2:$A$1025,A39,Receitas!$C$2:$C$1025,"Ingrediente")</f>
        <v/>
      </c>
      <c r="G39" s="8">
        <f>IF(ISNUMBER(E39),E39*Configuração!$B$16,0)</f>
        <v/>
      </c>
      <c r="H39" s="8">
        <f>SUMIFS(Receitas!$H$2:$H$1025,Receitas!$A$2:$A$1025,A39,Receitas!$C$2:$C$1025,"Embalagem")</f>
        <v/>
      </c>
      <c r="I39" s="8">
        <f>(F39+G39)/D39+H39</f>
        <v/>
      </c>
      <c r="J39" s="8">
        <f>IFERROR(I39*Configuração!$B$9,"")</f>
        <v/>
      </c>
      <c r="K39" s="8">
        <f>I39*Configuração!$B$12</f>
        <v/>
      </c>
      <c r="L39" s="8">
        <f>I39*Configuração!$B$13</f>
        <v/>
      </c>
      <c r="M39" s="9" t="n"/>
      <c r="N39" s="8">
        <f>IF(M39="",J39,M39)</f>
        <v/>
      </c>
      <c r="O39" s="8">
        <f>IFERROR(N39*Configuração!$B$3,0)</f>
        <v/>
      </c>
      <c r="P39" s="8">
        <f>IFERROR(N39-I39-O39,"")</f>
        <v/>
      </c>
      <c r="Q39" s="10">
        <f>IFERROR(P39/N39,"")</f>
        <v/>
      </c>
    </row>
    <row r="40">
      <c r="A40" t="n">
        <v>36</v>
      </c>
      <c r="B40" t="inlineStr">
        <is>
          <t>Bolos e tortas</t>
        </is>
      </c>
      <c r="C40" t="inlineStr">
        <is>
          <t>Torta doce (holandesa, limão, morango)</t>
        </is>
      </c>
      <c r="D40" s="6" t="n">
        <v>1</v>
      </c>
      <c r="E40" s="7" t="n"/>
      <c r="F40" s="8">
        <f>SUMIFS(Receitas!$H$2:$H$1025,Receitas!$A$2:$A$1025,A40,Receitas!$C$2:$C$1025,"Ingrediente")</f>
        <v/>
      </c>
      <c r="G40" s="8">
        <f>IF(ISNUMBER(E40),E40*Configuração!$B$16,0)</f>
        <v/>
      </c>
      <c r="H40" s="8">
        <f>SUMIFS(Receitas!$H$2:$H$1025,Receitas!$A$2:$A$1025,A40,Receitas!$C$2:$C$1025,"Embalagem")</f>
        <v/>
      </c>
      <c r="I40" s="8">
        <f>(F40+G40)/D40+H40</f>
        <v/>
      </c>
      <c r="J40" s="8">
        <f>IFERROR(I40*Configuração!$B$9,"")</f>
        <v/>
      </c>
      <c r="K40" s="8">
        <f>I40*Configuração!$B$12</f>
        <v/>
      </c>
      <c r="L40" s="8">
        <f>I40*Configuração!$B$13</f>
        <v/>
      </c>
      <c r="M40" s="9" t="n"/>
      <c r="N40" s="8">
        <f>IF(M40="",J40,M40)</f>
        <v/>
      </c>
      <c r="O40" s="8">
        <f>IFERROR(N40*Configuração!$B$3,0)</f>
        <v/>
      </c>
      <c r="P40" s="8">
        <f>IFERROR(N40-I40-O40,"")</f>
        <v/>
      </c>
      <c r="Q40" s="10">
        <f>IFERROR(P40/N40,"")</f>
        <v/>
      </c>
    </row>
    <row r="41">
      <c r="A41" t="n">
        <v>37</v>
      </c>
      <c r="B41" t="inlineStr">
        <is>
          <t>Bolos e tortas</t>
        </is>
      </c>
      <c r="C41" t="inlineStr">
        <is>
          <t>Bolo gelado de coco no papel-alumínio</t>
        </is>
      </c>
      <c r="D41" s="6" t="n">
        <v>12</v>
      </c>
      <c r="E41" s="7" t="n"/>
      <c r="F41" s="8">
        <f>SUMIFS(Receitas!$H$2:$H$1025,Receitas!$A$2:$A$1025,A41,Receitas!$C$2:$C$1025,"Ingrediente")</f>
        <v/>
      </c>
      <c r="G41" s="8">
        <f>IF(ISNUMBER(E41),E41*Configuração!$B$16,0)</f>
        <v/>
      </c>
      <c r="H41" s="8">
        <f>SUMIFS(Receitas!$H$2:$H$1025,Receitas!$A$2:$A$1025,A41,Receitas!$C$2:$C$1025,"Embalagem")</f>
        <v/>
      </c>
      <c r="I41" s="8">
        <f>(F41+G41)/D41+H41</f>
        <v/>
      </c>
      <c r="J41" s="8">
        <f>IFERROR(I41*Configuração!$B$9,"")</f>
        <v/>
      </c>
      <c r="K41" s="8">
        <f>I41*Configuração!$B$12</f>
        <v/>
      </c>
      <c r="L41" s="8">
        <f>I41*Configuração!$B$13</f>
        <v/>
      </c>
      <c r="M41" s="9" t="n"/>
      <c r="N41" s="8">
        <f>IF(M41="",J41,M41)</f>
        <v/>
      </c>
      <c r="O41" s="8">
        <f>IFERROR(N41*Configuração!$B$3,0)</f>
        <v/>
      </c>
      <c r="P41" s="8">
        <f>IFERROR(N41-I41-O41,"")</f>
        <v/>
      </c>
      <c r="Q41" s="10">
        <f>IFERROR(P41/N41,"")</f>
        <v/>
      </c>
    </row>
    <row r="42">
      <c r="A42" t="n">
        <v>38</v>
      </c>
      <c r="B42" t="inlineStr">
        <is>
          <t>Bolos e tortas</t>
        </is>
      </c>
      <c r="C42" t="inlineStr">
        <is>
          <t>Rocambole</t>
        </is>
      </c>
      <c r="D42" s="6" t="n">
        <v>1</v>
      </c>
      <c r="E42" s="7" t="n"/>
      <c r="F42" s="8">
        <f>SUMIFS(Receitas!$H$2:$H$1025,Receitas!$A$2:$A$1025,A42,Receitas!$C$2:$C$1025,"Ingrediente")</f>
        <v/>
      </c>
      <c r="G42" s="8">
        <f>IF(ISNUMBER(E42),E42*Configuração!$B$16,0)</f>
        <v/>
      </c>
      <c r="H42" s="8">
        <f>SUMIFS(Receitas!$H$2:$H$1025,Receitas!$A$2:$A$1025,A42,Receitas!$C$2:$C$1025,"Embalagem")</f>
        <v/>
      </c>
      <c r="I42" s="8">
        <f>(F42+G42)/D42+H42</f>
        <v/>
      </c>
      <c r="J42" s="8">
        <f>IFERROR(I42*Configuração!$B$9,"")</f>
        <v/>
      </c>
      <c r="K42" s="8">
        <f>I42*Configuração!$B$12</f>
        <v/>
      </c>
      <c r="L42" s="8">
        <f>I42*Configuração!$B$13</f>
        <v/>
      </c>
      <c r="M42" s="9" t="n"/>
      <c r="N42" s="8">
        <f>IF(M42="",J42,M42)</f>
        <v/>
      </c>
      <c r="O42" s="8">
        <f>IFERROR(N42*Configuração!$B$3,0)</f>
        <v/>
      </c>
      <c r="P42" s="8">
        <f>IFERROR(N42-I42-O42,"")</f>
        <v/>
      </c>
      <c r="Q42" s="10">
        <f>IFERROR(P42/N42,"")</f>
        <v/>
      </c>
    </row>
    <row r="43">
      <c r="A43" t="n">
        <v>39</v>
      </c>
      <c r="B43" t="inlineStr">
        <is>
          <t>Bolos e tortas</t>
        </is>
      </c>
      <c r="C43" t="inlineStr">
        <is>
          <t>Bentô cake (mini bolo)</t>
        </is>
      </c>
      <c r="D43" s="6" t="n">
        <v>4</v>
      </c>
      <c r="E43" s="7" t="n"/>
      <c r="F43" s="8">
        <f>SUMIFS(Receitas!$H$2:$H$1025,Receitas!$A$2:$A$1025,A43,Receitas!$C$2:$C$1025,"Ingrediente")</f>
        <v/>
      </c>
      <c r="G43" s="8">
        <f>IF(ISNUMBER(E43),E43*Configuração!$B$16,0)</f>
        <v/>
      </c>
      <c r="H43" s="8">
        <f>SUMIFS(Receitas!$H$2:$H$1025,Receitas!$A$2:$A$1025,A43,Receitas!$C$2:$C$1025,"Embalagem")</f>
        <v/>
      </c>
      <c r="I43" s="8">
        <f>(F43+G43)/D43+H43</f>
        <v/>
      </c>
      <c r="J43" s="8">
        <f>IFERROR(I43*Configuração!$B$9,"")</f>
        <v/>
      </c>
      <c r="K43" s="8">
        <f>I43*Configuração!$B$12</f>
        <v/>
      </c>
      <c r="L43" s="8">
        <f>I43*Configuração!$B$13</f>
        <v/>
      </c>
      <c r="M43" s="9" t="n"/>
      <c r="N43" s="8">
        <f>IF(M43="",J43,M43)</f>
        <v/>
      </c>
      <c r="O43" s="8">
        <f>IFERROR(N43*Configuração!$B$3,0)</f>
        <v/>
      </c>
      <c r="P43" s="8">
        <f>IFERROR(N43-I43-O43,"")</f>
        <v/>
      </c>
      <c r="Q43" s="10">
        <f>IFERROR(P43/N43,"")</f>
        <v/>
      </c>
    </row>
    <row r="44">
      <c r="A44" t="n">
        <v>40</v>
      </c>
      <c r="B44" t="inlineStr">
        <is>
          <t>Bolos e tortas</t>
        </is>
      </c>
      <c r="C44" t="inlineStr">
        <is>
          <t>Cupcakes</t>
        </is>
      </c>
      <c r="D44" s="6" t="n">
        <v>15</v>
      </c>
      <c r="E44" s="7" t="n"/>
      <c r="F44" s="8">
        <f>SUMIFS(Receitas!$H$2:$H$1025,Receitas!$A$2:$A$1025,A44,Receitas!$C$2:$C$1025,"Ingrediente")</f>
        <v/>
      </c>
      <c r="G44" s="8">
        <f>IF(ISNUMBER(E44),E44*Configuração!$B$16,0)</f>
        <v/>
      </c>
      <c r="H44" s="8">
        <f>SUMIFS(Receitas!$H$2:$H$1025,Receitas!$A$2:$A$1025,A44,Receitas!$C$2:$C$1025,"Embalagem")</f>
        <v/>
      </c>
      <c r="I44" s="8">
        <f>(F44+G44)/D44+H44</f>
        <v/>
      </c>
      <c r="J44" s="8">
        <f>IFERROR(I44*Configuração!$B$9,"")</f>
        <v/>
      </c>
      <c r="K44" s="8">
        <f>I44*Configuração!$B$12</f>
        <v/>
      </c>
      <c r="L44" s="8">
        <f>I44*Configuração!$B$13</f>
        <v/>
      </c>
      <c r="M44" s="9" t="n"/>
      <c r="N44" s="8">
        <f>IF(M44="",J44,M44)</f>
        <v/>
      </c>
      <c r="O44" s="8">
        <f>IFERROR(N44*Configuração!$B$3,0)</f>
        <v/>
      </c>
      <c r="P44" s="8">
        <f>IFERROR(N44-I44-O44,"")</f>
        <v/>
      </c>
      <c r="Q44" s="10">
        <f>IFERROR(P44/N44,"")</f>
        <v/>
      </c>
    </row>
    <row r="45">
      <c r="A45" t="n">
        <v>41</v>
      </c>
      <c r="B45" t="inlineStr">
        <is>
          <t>Bolos e tortas</t>
        </is>
      </c>
      <c r="C45" t="inlineStr">
        <is>
          <t>Brownie em embalagem individual</t>
        </is>
      </c>
      <c r="D45" s="6" t="n">
        <v>12</v>
      </c>
      <c r="E45" s="7" t="n"/>
      <c r="F45" s="8">
        <f>SUMIFS(Receitas!$H$2:$H$1025,Receitas!$A$2:$A$1025,A45,Receitas!$C$2:$C$1025,"Ingrediente")</f>
        <v/>
      </c>
      <c r="G45" s="8">
        <f>IF(ISNUMBER(E45),E45*Configuração!$B$16,0)</f>
        <v/>
      </c>
      <c r="H45" s="8">
        <f>SUMIFS(Receitas!$H$2:$H$1025,Receitas!$A$2:$A$1025,A45,Receitas!$C$2:$C$1025,"Embalagem")</f>
        <v/>
      </c>
      <c r="I45" s="8">
        <f>(F45+G45)/D45+H45</f>
        <v/>
      </c>
      <c r="J45" s="8">
        <f>IFERROR(I45*Configuração!$B$9,"")</f>
        <v/>
      </c>
      <c r="K45" s="8">
        <f>I45*Configuração!$B$12</f>
        <v/>
      </c>
      <c r="L45" s="8">
        <f>I45*Configuração!$B$13</f>
        <v/>
      </c>
      <c r="M45" s="9" t="n"/>
      <c r="N45" s="8">
        <f>IF(M45="",J45,M45)</f>
        <v/>
      </c>
      <c r="O45" s="8">
        <f>IFERROR(N45*Configuração!$B$3,0)</f>
        <v/>
      </c>
      <c r="P45" s="8">
        <f>IFERROR(N45-I45-O45,"")</f>
        <v/>
      </c>
      <c r="Q45" s="10">
        <f>IFERROR(P45/N45,"")</f>
        <v/>
      </c>
    </row>
    <row r="46">
      <c r="A46" t="n">
        <v>42</v>
      </c>
      <c r="B46" t="inlineStr">
        <is>
          <t>Bolos e tortas</t>
        </is>
      </c>
      <c r="C46" t="inlineStr">
        <is>
          <t>Bolo de milho, aipim e fubá cremoso</t>
        </is>
      </c>
      <c r="D46" s="6" t="n">
        <v>1</v>
      </c>
      <c r="E46" s="7" t="n"/>
      <c r="F46" s="8">
        <f>SUMIFS(Receitas!$H$2:$H$1025,Receitas!$A$2:$A$1025,A46,Receitas!$C$2:$C$1025,"Ingrediente")</f>
        <v/>
      </c>
      <c r="G46" s="8">
        <f>IF(ISNUMBER(E46),E46*Configuração!$B$16,0)</f>
        <v/>
      </c>
      <c r="H46" s="8">
        <f>SUMIFS(Receitas!$H$2:$H$1025,Receitas!$A$2:$A$1025,A46,Receitas!$C$2:$C$1025,"Embalagem")</f>
        <v/>
      </c>
      <c r="I46" s="8">
        <f>(F46+G46)/D46+H46</f>
        <v/>
      </c>
      <c r="J46" s="8">
        <f>IFERROR(I46*Configuração!$B$9,"")</f>
        <v/>
      </c>
      <c r="K46" s="8">
        <f>I46*Configuração!$B$12</f>
        <v/>
      </c>
      <c r="L46" s="8">
        <f>I46*Configuração!$B$13</f>
        <v/>
      </c>
      <c r="M46" s="9" t="n"/>
      <c r="N46" s="8">
        <f>IF(M46="",J46,M46)</f>
        <v/>
      </c>
      <c r="O46" s="8">
        <f>IFERROR(N46*Configuração!$B$3,0)</f>
        <v/>
      </c>
      <c r="P46" s="8">
        <f>IFERROR(N46-I46-O46,"")</f>
        <v/>
      </c>
      <c r="Q46" s="10">
        <f>IFERROR(P46/N46,"")</f>
        <v/>
      </c>
    </row>
    <row r="47">
      <c r="A47" t="n">
        <v>43</v>
      </c>
      <c r="B47" t="inlineStr">
        <is>
          <t>Bolos e tortas</t>
        </is>
      </c>
      <c r="C47" t="inlineStr">
        <is>
          <t>Cuca e bolo de banana</t>
        </is>
      </c>
      <c r="D47" s="6" t="n">
        <v>1</v>
      </c>
      <c r="E47" s="7" t="n"/>
      <c r="F47" s="8">
        <f>SUMIFS(Receitas!$H$2:$H$1025,Receitas!$A$2:$A$1025,A47,Receitas!$C$2:$C$1025,"Ingrediente")</f>
        <v/>
      </c>
      <c r="G47" s="8">
        <f>IF(ISNUMBER(E47),E47*Configuração!$B$16,0)</f>
        <v/>
      </c>
      <c r="H47" s="8">
        <f>SUMIFS(Receitas!$H$2:$H$1025,Receitas!$A$2:$A$1025,A47,Receitas!$C$2:$C$1025,"Embalagem")</f>
        <v/>
      </c>
      <c r="I47" s="8">
        <f>(F47+G47)/D47+H47</f>
        <v/>
      </c>
      <c r="J47" s="8">
        <f>IFERROR(I47*Configuração!$B$9,"")</f>
        <v/>
      </c>
      <c r="K47" s="8">
        <f>I47*Configuração!$B$12</f>
        <v/>
      </c>
      <c r="L47" s="8">
        <f>I47*Configuração!$B$13</f>
        <v/>
      </c>
      <c r="M47" s="9" t="n"/>
      <c r="N47" s="8">
        <f>IF(M47="",J47,M47)</f>
        <v/>
      </c>
      <c r="O47" s="8">
        <f>IFERROR(N47*Configuração!$B$3,0)</f>
        <v/>
      </c>
      <c r="P47" s="8">
        <f>IFERROR(N47-I47-O47,"")</f>
        <v/>
      </c>
      <c r="Q47" s="10">
        <f>IFERROR(P47/N47,"")</f>
        <v/>
      </c>
    </row>
    <row r="48">
      <c r="A48" t="n">
        <v>44</v>
      </c>
      <c r="B48" t="inlineStr">
        <is>
          <t>Bolos e tortas</t>
        </is>
      </c>
      <c r="C48" t="inlineStr">
        <is>
          <t>Torta de bolacha sem forno</t>
        </is>
      </c>
      <c r="D48" s="6" t="n">
        <v>1</v>
      </c>
      <c r="E48" s="7" t="n"/>
      <c r="F48" s="8">
        <f>SUMIFS(Receitas!$H$2:$H$1025,Receitas!$A$2:$A$1025,A48,Receitas!$C$2:$C$1025,"Ingrediente")</f>
        <v/>
      </c>
      <c r="G48" s="8">
        <f>IF(ISNUMBER(E48),E48*Configuração!$B$16,0)</f>
        <v/>
      </c>
      <c r="H48" s="8">
        <f>SUMIFS(Receitas!$H$2:$H$1025,Receitas!$A$2:$A$1025,A48,Receitas!$C$2:$C$1025,"Embalagem")</f>
        <v/>
      </c>
      <c r="I48" s="8">
        <f>(F48+G48)/D48+H48</f>
        <v/>
      </c>
      <c r="J48" s="8">
        <f>IFERROR(I48*Configuração!$B$9,"")</f>
        <v/>
      </c>
      <c r="K48" s="8">
        <f>I48*Configuração!$B$12</f>
        <v/>
      </c>
      <c r="L48" s="8">
        <f>I48*Configuração!$B$13</f>
        <v/>
      </c>
      <c r="M48" s="9" t="n"/>
      <c r="N48" s="8">
        <f>IF(M48="",J48,M48)</f>
        <v/>
      </c>
      <c r="O48" s="8">
        <f>IFERROR(N48*Configuração!$B$3,0)</f>
        <v/>
      </c>
      <c r="P48" s="8">
        <f>IFERROR(N48-I48-O48,"")</f>
        <v/>
      </c>
      <c r="Q48" s="10">
        <f>IFERROR(P48/N48,"")</f>
        <v/>
      </c>
    </row>
    <row r="49">
      <c r="A49" t="n">
        <v>45</v>
      </c>
      <c r="B49" t="inlineStr">
        <is>
          <t>Salgados e lanches</t>
        </is>
      </c>
      <c r="C49" t="inlineStr">
        <is>
          <t>Salgados fritos por cento para festa</t>
        </is>
      </c>
      <c r="D49" s="6" t="n">
        <v>100</v>
      </c>
      <c r="E49" s="7" t="n"/>
      <c r="F49" s="8">
        <f>SUMIFS(Receitas!$H$2:$H$1025,Receitas!$A$2:$A$1025,A49,Receitas!$C$2:$C$1025,"Ingrediente")</f>
        <v/>
      </c>
      <c r="G49" s="8">
        <f>IF(ISNUMBER(E49),E49*Configuração!$B$16,0)</f>
        <v/>
      </c>
      <c r="H49" s="8">
        <f>SUMIFS(Receitas!$H$2:$H$1025,Receitas!$A$2:$A$1025,A49,Receitas!$C$2:$C$1025,"Embalagem")</f>
        <v/>
      </c>
      <c r="I49" s="8">
        <f>(F49+G49)/D49+H49</f>
        <v/>
      </c>
      <c r="J49" s="8">
        <f>IFERROR(I49*Configuração!$B$9,"")</f>
        <v/>
      </c>
      <c r="K49" s="8">
        <f>I49*Configuração!$B$12</f>
        <v/>
      </c>
      <c r="L49" s="8">
        <f>I49*Configuração!$B$13</f>
        <v/>
      </c>
      <c r="M49" s="9" t="n"/>
      <c r="N49" s="8">
        <f>IF(M49="",J49,M49)</f>
        <v/>
      </c>
      <c r="O49" s="8">
        <f>IFERROR(N49*Configuração!$B$3,0)</f>
        <v/>
      </c>
      <c r="P49" s="8">
        <f>IFERROR(N49-I49-O49,"")</f>
        <v/>
      </c>
      <c r="Q49" s="10">
        <f>IFERROR(P49/N49,"")</f>
        <v/>
      </c>
    </row>
    <row r="50">
      <c r="A50" t="n">
        <v>46</v>
      </c>
      <c r="B50" t="inlineStr">
        <is>
          <t>Salgados e lanches</t>
        </is>
      </c>
      <c r="C50" t="inlineStr">
        <is>
          <t>Coxinha grande por unidade</t>
        </is>
      </c>
      <c r="D50" s="6" t="n">
        <v>20</v>
      </c>
      <c r="E50" s="7" t="n"/>
      <c r="F50" s="8">
        <f>SUMIFS(Receitas!$H$2:$H$1025,Receitas!$A$2:$A$1025,A50,Receitas!$C$2:$C$1025,"Ingrediente")</f>
        <v/>
      </c>
      <c r="G50" s="8">
        <f>IF(ISNUMBER(E50),E50*Configuração!$B$16,0)</f>
        <v/>
      </c>
      <c r="H50" s="8">
        <f>SUMIFS(Receitas!$H$2:$H$1025,Receitas!$A$2:$A$1025,A50,Receitas!$C$2:$C$1025,"Embalagem")</f>
        <v/>
      </c>
      <c r="I50" s="8">
        <f>(F50+G50)/D50+H50</f>
        <v/>
      </c>
      <c r="J50" s="8">
        <f>IFERROR(I50*Configuração!$B$9,"")</f>
        <v/>
      </c>
      <c r="K50" s="8">
        <f>I50*Configuração!$B$12</f>
        <v/>
      </c>
      <c r="L50" s="8">
        <f>I50*Configuração!$B$13</f>
        <v/>
      </c>
      <c r="M50" s="9" t="n"/>
      <c r="N50" s="8">
        <f>IF(M50="",J50,M50)</f>
        <v/>
      </c>
      <c r="O50" s="8">
        <f>IFERROR(N50*Configuração!$B$3,0)</f>
        <v/>
      </c>
      <c r="P50" s="8">
        <f>IFERROR(N50-I50-O50,"")</f>
        <v/>
      </c>
      <c r="Q50" s="10">
        <f>IFERROR(P50/N50,"")</f>
        <v/>
      </c>
    </row>
    <row r="51">
      <c r="A51" t="n">
        <v>47</v>
      </c>
      <c r="B51" t="inlineStr">
        <is>
          <t>Salgados e lanches</t>
        </is>
      </c>
      <c r="C51" t="inlineStr">
        <is>
          <t>Pastel caseiro</t>
        </is>
      </c>
      <c r="D51" s="6" t="n">
        <v>20</v>
      </c>
      <c r="E51" s="7" t="n"/>
      <c r="F51" s="8">
        <f>SUMIFS(Receitas!$H$2:$H$1025,Receitas!$A$2:$A$1025,A51,Receitas!$C$2:$C$1025,"Ingrediente")</f>
        <v/>
      </c>
      <c r="G51" s="8">
        <f>IF(ISNUMBER(E51),E51*Configuração!$B$16,0)</f>
        <v/>
      </c>
      <c r="H51" s="8">
        <f>SUMIFS(Receitas!$H$2:$H$1025,Receitas!$A$2:$A$1025,A51,Receitas!$C$2:$C$1025,"Embalagem")</f>
        <v/>
      </c>
      <c r="I51" s="8">
        <f>(F51+G51)/D51+H51</f>
        <v/>
      </c>
      <c r="J51" s="8">
        <f>IFERROR(I51*Configuração!$B$9,"")</f>
        <v/>
      </c>
      <c r="K51" s="8">
        <f>I51*Configuração!$B$12</f>
        <v/>
      </c>
      <c r="L51" s="8">
        <f>I51*Configuração!$B$13</f>
        <v/>
      </c>
      <c r="M51" s="9" t="n"/>
      <c r="N51" s="8">
        <f>IF(M51="",J51,M51)</f>
        <v/>
      </c>
      <c r="O51" s="8">
        <f>IFERROR(N51*Configuração!$B$3,0)</f>
        <v/>
      </c>
      <c r="P51" s="8">
        <f>IFERROR(N51-I51-O51,"")</f>
        <v/>
      </c>
      <c r="Q51" s="10">
        <f>IFERROR(P51/N51,"")</f>
        <v/>
      </c>
    </row>
    <row r="52">
      <c r="A52" t="n">
        <v>48</v>
      </c>
      <c r="B52" t="inlineStr">
        <is>
          <t>Salgados e lanches</t>
        </is>
      </c>
      <c r="C52" t="inlineStr">
        <is>
          <t>Empadinha</t>
        </is>
      </c>
      <c r="D52" s="6" t="n">
        <v>30</v>
      </c>
      <c r="E52" s="7" t="n"/>
      <c r="F52" s="8">
        <f>SUMIFS(Receitas!$H$2:$H$1025,Receitas!$A$2:$A$1025,A52,Receitas!$C$2:$C$1025,"Ingrediente")</f>
        <v/>
      </c>
      <c r="G52" s="8">
        <f>IF(ISNUMBER(E52),E52*Configuração!$B$16,0)</f>
        <v/>
      </c>
      <c r="H52" s="8">
        <f>SUMIFS(Receitas!$H$2:$H$1025,Receitas!$A$2:$A$1025,A52,Receitas!$C$2:$C$1025,"Embalagem")</f>
        <v/>
      </c>
      <c r="I52" s="8">
        <f>(F52+G52)/D52+H52</f>
        <v/>
      </c>
      <c r="J52" s="8">
        <f>IFERROR(I52*Configuração!$B$9,"")</f>
        <v/>
      </c>
      <c r="K52" s="8">
        <f>I52*Configuração!$B$12</f>
        <v/>
      </c>
      <c r="L52" s="8">
        <f>I52*Configuração!$B$13</f>
        <v/>
      </c>
      <c r="M52" s="9" t="n"/>
      <c r="N52" s="8">
        <f>IF(M52="",J52,M52)</f>
        <v/>
      </c>
      <c r="O52" s="8">
        <f>IFERROR(N52*Configuração!$B$3,0)</f>
        <v/>
      </c>
      <c r="P52" s="8">
        <f>IFERROR(N52-I52-O52,"")</f>
        <v/>
      </c>
      <c r="Q52" s="10">
        <f>IFERROR(P52/N52,"")</f>
        <v/>
      </c>
    </row>
    <row r="53">
      <c r="A53" t="n">
        <v>49</v>
      </c>
      <c r="B53" t="inlineStr">
        <is>
          <t>Salgados e lanches</t>
        </is>
      </c>
      <c r="C53" t="inlineStr">
        <is>
          <t>Torta salgada por fatia</t>
        </is>
      </c>
      <c r="D53" s="6" t="n">
        <v>12</v>
      </c>
      <c r="E53" s="7" t="n"/>
      <c r="F53" s="8">
        <f>SUMIFS(Receitas!$H$2:$H$1025,Receitas!$A$2:$A$1025,A53,Receitas!$C$2:$C$1025,"Ingrediente")</f>
        <v/>
      </c>
      <c r="G53" s="8">
        <f>IF(ISNUMBER(E53),E53*Configuração!$B$16,0)</f>
        <v/>
      </c>
      <c r="H53" s="8">
        <f>SUMIFS(Receitas!$H$2:$H$1025,Receitas!$A$2:$A$1025,A53,Receitas!$C$2:$C$1025,"Embalagem")</f>
        <v/>
      </c>
      <c r="I53" s="8">
        <f>(F53+G53)/D53+H53</f>
        <v/>
      </c>
      <c r="J53" s="8">
        <f>IFERROR(I53*Configuração!$B$9,"")</f>
        <v/>
      </c>
      <c r="K53" s="8">
        <f>I53*Configuração!$B$12</f>
        <v/>
      </c>
      <c r="L53" s="8">
        <f>I53*Configuração!$B$13</f>
        <v/>
      </c>
      <c r="M53" s="9" t="n"/>
      <c r="N53" s="8">
        <f>IF(M53="",J53,M53)</f>
        <v/>
      </c>
      <c r="O53" s="8">
        <f>IFERROR(N53*Configuração!$B$3,0)</f>
        <v/>
      </c>
      <c r="P53" s="8">
        <f>IFERROR(N53-I53-O53,"")</f>
        <v/>
      </c>
      <c r="Q53" s="10">
        <f>IFERROR(P53/N53,"")</f>
        <v/>
      </c>
    </row>
    <row r="54">
      <c r="A54" t="n">
        <v>50</v>
      </c>
      <c r="B54" t="inlineStr">
        <is>
          <t>Salgados e lanches</t>
        </is>
      </c>
      <c r="C54" t="inlineStr">
        <is>
          <t>Quiche</t>
        </is>
      </c>
      <c r="D54" s="6" t="n">
        <v>12</v>
      </c>
      <c r="E54" s="7" t="n"/>
      <c r="F54" s="8">
        <f>SUMIFS(Receitas!$H$2:$H$1025,Receitas!$A$2:$A$1025,A54,Receitas!$C$2:$C$1025,"Ingrediente")</f>
        <v/>
      </c>
      <c r="G54" s="8">
        <f>IF(ISNUMBER(E54),E54*Configuração!$B$16,0)</f>
        <v/>
      </c>
      <c r="H54" s="8">
        <f>SUMIFS(Receitas!$H$2:$H$1025,Receitas!$A$2:$A$1025,A54,Receitas!$C$2:$C$1025,"Embalagem")</f>
        <v/>
      </c>
      <c r="I54" s="8">
        <f>(F54+G54)/D54+H54</f>
        <v/>
      </c>
      <c r="J54" s="8">
        <f>IFERROR(I54*Configuração!$B$9,"")</f>
        <v/>
      </c>
      <c r="K54" s="8">
        <f>I54*Configuração!$B$12</f>
        <v/>
      </c>
      <c r="L54" s="8">
        <f>I54*Configuração!$B$13</f>
        <v/>
      </c>
      <c r="M54" s="9" t="n"/>
      <c r="N54" s="8">
        <f>IF(M54="",J54,M54)</f>
        <v/>
      </c>
      <c r="O54" s="8">
        <f>IFERROR(N54*Configuração!$B$3,0)</f>
        <v/>
      </c>
      <c r="P54" s="8">
        <f>IFERROR(N54-I54-O54,"")</f>
        <v/>
      </c>
      <c r="Q54" s="10">
        <f>IFERROR(P54/N54,"")</f>
        <v/>
      </c>
    </row>
    <row r="55">
      <c r="A55" t="n">
        <v>51</v>
      </c>
      <c r="B55" t="inlineStr">
        <is>
          <t>Salgados e lanches</t>
        </is>
      </c>
      <c r="C55" t="inlineStr">
        <is>
          <t>Hambúrguer artesanal</t>
        </is>
      </c>
      <c r="D55" s="6" t="n">
        <v>8</v>
      </c>
      <c r="E55" s="7" t="n"/>
      <c r="F55" s="8">
        <f>SUMIFS(Receitas!$H$2:$H$1025,Receitas!$A$2:$A$1025,A55,Receitas!$C$2:$C$1025,"Ingrediente")</f>
        <v/>
      </c>
      <c r="G55" s="8">
        <f>IF(ISNUMBER(E55),E55*Configuração!$B$16,0)</f>
        <v/>
      </c>
      <c r="H55" s="8">
        <f>SUMIFS(Receitas!$H$2:$H$1025,Receitas!$A$2:$A$1025,A55,Receitas!$C$2:$C$1025,"Embalagem")</f>
        <v/>
      </c>
      <c r="I55" s="8">
        <f>(F55+G55)/D55+H55</f>
        <v/>
      </c>
      <c r="J55" s="8">
        <f>IFERROR(I55*Configuração!$B$9,"")</f>
        <v/>
      </c>
      <c r="K55" s="8">
        <f>I55*Configuração!$B$12</f>
        <v/>
      </c>
      <c r="L55" s="8">
        <f>I55*Configuração!$B$13</f>
        <v/>
      </c>
      <c r="M55" s="9" t="n"/>
      <c r="N55" s="8">
        <f>IF(M55="",J55,M55)</f>
        <v/>
      </c>
      <c r="O55" s="8">
        <f>IFERROR(N55*Configuração!$B$3,0)</f>
        <v/>
      </c>
      <c r="P55" s="8">
        <f>IFERROR(N55-I55-O55,"")</f>
        <v/>
      </c>
      <c r="Q55" s="10">
        <f>IFERROR(P55/N55,"")</f>
        <v/>
      </c>
    </row>
    <row r="56">
      <c r="A56" t="n">
        <v>52</v>
      </c>
      <c r="B56" t="inlineStr">
        <is>
          <t>Salgados e lanches</t>
        </is>
      </c>
      <c r="C56" t="inlineStr">
        <is>
          <t>Cachorro-quente prensado</t>
        </is>
      </c>
      <c r="D56" s="6" t="n">
        <v>10</v>
      </c>
      <c r="E56" s="7" t="n"/>
      <c r="F56" s="8">
        <f>SUMIFS(Receitas!$H$2:$H$1025,Receitas!$A$2:$A$1025,A56,Receitas!$C$2:$C$1025,"Ingrediente")</f>
        <v/>
      </c>
      <c r="G56" s="8">
        <f>IF(ISNUMBER(E56),E56*Configuração!$B$16,0)</f>
        <v/>
      </c>
      <c r="H56" s="8">
        <f>SUMIFS(Receitas!$H$2:$H$1025,Receitas!$A$2:$A$1025,A56,Receitas!$C$2:$C$1025,"Embalagem")</f>
        <v/>
      </c>
      <c r="I56" s="8">
        <f>(F56+G56)/D56+H56</f>
        <v/>
      </c>
      <c r="J56" s="8">
        <f>IFERROR(I56*Configuração!$B$9,"")</f>
        <v/>
      </c>
      <c r="K56" s="8">
        <f>I56*Configuração!$B$12</f>
        <v/>
      </c>
      <c r="L56" s="8">
        <f>I56*Configuração!$B$13</f>
        <v/>
      </c>
      <c r="M56" s="9" t="n"/>
      <c r="N56" s="8">
        <f>IF(M56="",J56,M56)</f>
        <v/>
      </c>
      <c r="O56" s="8">
        <f>IFERROR(N56*Configuração!$B$3,0)</f>
        <v/>
      </c>
      <c r="P56" s="8">
        <f>IFERROR(N56-I56-O56,"")</f>
        <v/>
      </c>
      <c r="Q56" s="10">
        <f>IFERROR(P56/N56,"")</f>
        <v/>
      </c>
    </row>
    <row r="57">
      <c r="A57" t="n">
        <v>53</v>
      </c>
      <c r="B57" t="inlineStr">
        <is>
          <t>Salgados e lanches</t>
        </is>
      </c>
      <c r="C57" t="inlineStr">
        <is>
          <t>Sanduíche natural</t>
        </is>
      </c>
      <c r="D57" s="6" t="n">
        <v>9</v>
      </c>
      <c r="E57" s="7" t="n"/>
      <c r="F57" s="8">
        <f>SUMIFS(Receitas!$H$2:$H$1025,Receitas!$A$2:$A$1025,A57,Receitas!$C$2:$C$1025,"Ingrediente")</f>
        <v/>
      </c>
      <c r="G57" s="8">
        <f>IF(ISNUMBER(E57),E57*Configuração!$B$16,0)</f>
        <v/>
      </c>
      <c r="H57" s="8">
        <f>SUMIFS(Receitas!$H$2:$H$1025,Receitas!$A$2:$A$1025,A57,Receitas!$C$2:$C$1025,"Embalagem")</f>
        <v/>
      </c>
      <c r="I57" s="8">
        <f>(F57+G57)/D57+H57</f>
        <v/>
      </c>
      <c r="J57" s="8">
        <f>IFERROR(I57*Configuração!$B$9,"")</f>
        <v/>
      </c>
      <c r="K57" s="8">
        <f>I57*Configuração!$B$12</f>
        <v/>
      </c>
      <c r="L57" s="8">
        <f>I57*Configuração!$B$13</f>
        <v/>
      </c>
      <c r="M57" s="9" t="n"/>
      <c r="N57" s="8">
        <f>IF(M57="",J57,M57)</f>
        <v/>
      </c>
      <c r="O57" s="8">
        <f>IFERROR(N57*Configuração!$B$3,0)</f>
        <v/>
      </c>
      <c r="P57" s="8">
        <f>IFERROR(N57-I57-O57,"")</f>
        <v/>
      </c>
      <c r="Q57" s="10">
        <f>IFERROR(P57/N57,"")</f>
        <v/>
      </c>
    </row>
    <row r="58">
      <c r="A58" t="n">
        <v>54</v>
      </c>
      <c r="B58" t="inlineStr">
        <is>
          <t>Salgados e lanches</t>
        </is>
      </c>
      <c r="C58" t="inlineStr">
        <is>
          <t>Batata recheada no pote</t>
        </is>
      </c>
      <c r="D58" s="6" t="n">
        <v>8</v>
      </c>
      <c r="E58" s="7" t="n"/>
      <c r="F58" s="8">
        <f>SUMIFS(Receitas!$H$2:$H$1025,Receitas!$A$2:$A$1025,A58,Receitas!$C$2:$C$1025,"Ingrediente")</f>
        <v/>
      </c>
      <c r="G58" s="8">
        <f>IF(ISNUMBER(E58),E58*Configuração!$B$16,0)</f>
        <v/>
      </c>
      <c r="H58" s="8">
        <f>SUMIFS(Receitas!$H$2:$H$1025,Receitas!$A$2:$A$1025,A58,Receitas!$C$2:$C$1025,"Embalagem")</f>
        <v/>
      </c>
      <c r="I58" s="8">
        <f>(F58+G58)/D58+H58</f>
        <v/>
      </c>
      <c r="J58" s="8">
        <f>IFERROR(I58*Configuração!$B$9,"")</f>
        <v/>
      </c>
      <c r="K58" s="8">
        <f>I58*Configuração!$B$12</f>
        <v/>
      </c>
      <c r="L58" s="8">
        <f>I58*Configuração!$B$13</f>
        <v/>
      </c>
      <c r="M58" s="9" t="n"/>
      <c r="N58" s="8">
        <f>IF(M58="",J58,M58)</f>
        <v/>
      </c>
      <c r="O58" s="8">
        <f>IFERROR(N58*Configuração!$B$3,0)</f>
        <v/>
      </c>
      <c r="P58" s="8">
        <f>IFERROR(N58-I58-O58,"")</f>
        <v/>
      </c>
      <c r="Q58" s="10">
        <f>IFERROR(P58/N58,"")</f>
        <v/>
      </c>
    </row>
    <row r="59">
      <c r="A59" t="n">
        <v>55</v>
      </c>
      <c r="B59" t="inlineStr">
        <is>
          <t>Salgados e lanches</t>
        </is>
      </c>
      <c r="C59" t="inlineStr">
        <is>
          <t>Esfiha</t>
        </is>
      </c>
      <c r="D59" s="6" t="n">
        <v>30</v>
      </c>
      <c r="E59" s="7" t="n"/>
      <c r="F59" s="8">
        <f>SUMIFS(Receitas!$H$2:$H$1025,Receitas!$A$2:$A$1025,A59,Receitas!$C$2:$C$1025,"Ingrediente")</f>
        <v/>
      </c>
      <c r="G59" s="8">
        <f>IF(ISNUMBER(E59),E59*Configuração!$B$16,0)</f>
        <v/>
      </c>
      <c r="H59" s="8">
        <f>SUMIFS(Receitas!$H$2:$H$1025,Receitas!$A$2:$A$1025,A59,Receitas!$C$2:$C$1025,"Embalagem")</f>
        <v/>
      </c>
      <c r="I59" s="8">
        <f>(F59+G59)/D59+H59</f>
        <v/>
      </c>
      <c r="J59" s="8">
        <f>IFERROR(I59*Configuração!$B$9,"")</f>
        <v/>
      </c>
      <c r="K59" s="8">
        <f>I59*Configuração!$B$12</f>
        <v/>
      </c>
      <c r="L59" s="8">
        <f>I59*Configuração!$B$13</f>
        <v/>
      </c>
      <c r="M59" s="9" t="n"/>
      <c r="N59" s="8">
        <f>IF(M59="",J59,M59)</f>
        <v/>
      </c>
      <c r="O59" s="8">
        <f>IFERROR(N59*Configuração!$B$3,0)</f>
        <v/>
      </c>
      <c r="P59" s="8">
        <f>IFERROR(N59-I59-O59,"")</f>
        <v/>
      </c>
      <c r="Q59" s="10">
        <f>IFERROR(P59/N59,"")</f>
        <v/>
      </c>
    </row>
    <row r="60">
      <c r="A60" t="n">
        <v>56</v>
      </c>
      <c r="B60" t="inlineStr">
        <is>
          <t>Salgados e lanches</t>
        </is>
      </c>
      <c r="C60" t="inlineStr">
        <is>
          <t>Mini pizza</t>
        </is>
      </c>
      <c r="D60" s="6" t="n">
        <v>20</v>
      </c>
      <c r="E60" s="7" t="n"/>
      <c r="F60" s="8">
        <f>SUMIFS(Receitas!$H$2:$H$1025,Receitas!$A$2:$A$1025,A60,Receitas!$C$2:$C$1025,"Ingrediente")</f>
        <v/>
      </c>
      <c r="G60" s="8">
        <f>IF(ISNUMBER(E60),E60*Configuração!$B$16,0)</f>
        <v/>
      </c>
      <c r="H60" s="8">
        <f>SUMIFS(Receitas!$H$2:$H$1025,Receitas!$A$2:$A$1025,A60,Receitas!$C$2:$C$1025,"Embalagem")</f>
        <v/>
      </c>
      <c r="I60" s="8">
        <f>(F60+G60)/D60+H60</f>
        <v/>
      </c>
      <c r="J60" s="8">
        <f>IFERROR(I60*Configuração!$B$9,"")</f>
        <v/>
      </c>
      <c r="K60" s="8">
        <f>I60*Configuração!$B$12</f>
        <v/>
      </c>
      <c r="L60" s="8">
        <f>I60*Configuração!$B$13</f>
        <v/>
      </c>
      <c r="M60" s="9" t="n"/>
      <c r="N60" s="8">
        <f>IF(M60="",J60,M60)</f>
        <v/>
      </c>
      <c r="O60" s="8">
        <f>IFERROR(N60*Configuração!$B$3,0)</f>
        <v/>
      </c>
      <c r="P60" s="8">
        <f>IFERROR(N60-I60-O60,"")</f>
        <v/>
      </c>
      <c r="Q60" s="10">
        <f>IFERROR(P60/N60,"")</f>
        <v/>
      </c>
    </row>
    <row r="61">
      <c r="A61" t="n">
        <v>57</v>
      </c>
      <c r="B61" t="inlineStr">
        <is>
          <t>Salgados e lanches</t>
        </is>
      </c>
      <c r="C61" t="inlineStr">
        <is>
          <t>Salgados assados (enroladinho, esfirra, pastel de forno)</t>
        </is>
      </c>
      <c r="D61" s="6" t="n">
        <v>40</v>
      </c>
      <c r="E61" s="7" t="n"/>
      <c r="F61" s="8">
        <f>SUMIFS(Receitas!$H$2:$H$1025,Receitas!$A$2:$A$1025,A61,Receitas!$C$2:$C$1025,"Ingrediente")</f>
        <v/>
      </c>
      <c r="G61" s="8">
        <f>IF(ISNUMBER(E61),E61*Configuração!$B$16,0)</f>
        <v/>
      </c>
      <c r="H61" s="8">
        <f>SUMIFS(Receitas!$H$2:$H$1025,Receitas!$A$2:$A$1025,A61,Receitas!$C$2:$C$1025,"Embalagem")</f>
        <v/>
      </c>
      <c r="I61" s="8">
        <f>(F61+G61)/D61+H61</f>
        <v/>
      </c>
      <c r="J61" s="8">
        <f>IFERROR(I61*Configuração!$B$9,"")</f>
        <v/>
      </c>
      <c r="K61" s="8">
        <f>I61*Configuração!$B$12</f>
        <v/>
      </c>
      <c r="L61" s="8">
        <f>I61*Configuração!$B$13</f>
        <v/>
      </c>
      <c r="M61" s="9" t="n"/>
      <c r="N61" s="8">
        <f>IF(M61="",J61,M61)</f>
        <v/>
      </c>
      <c r="O61" s="8">
        <f>IFERROR(N61*Configuração!$B$3,0)</f>
        <v/>
      </c>
      <c r="P61" s="8">
        <f>IFERROR(N61-I61-O61,"")</f>
        <v/>
      </c>
      <c r="Q61" s="10">
        <f>IFERROR(P61/N61,"")</f>
        <v/>
      </c>
    </row>
    <row r="62">
      <c r="A62" t="n">
        <v>58</v>
      </c>
      <c r="B62" t="inlineStr">
        <is>
          <t>Salgados e lanches</t>
        </is>
      </c>
      <c r="C62" t="inlineStr">
        <is>
          <t>Kibe assado e frito</t>
        </is>
      </c>
      <c r="D62" s="6" t="n">
        <v>40</v>
      </c>
      <c r="E62" s="7" t="n"/>
      <c r="F62" s="8">
        <f>SUMIFS(Receitas!$H$2:$H$1025,Receitas!$A$2:$A$1025,A62,Receitas!$C$2:$C$1025,"Ingrediente")</f>
        <v/>
      </c>
      <c r="G62" s="8">
        <f>IF(ISNUMBER(E62),E62*Configuração!$B$16,0)</f>
        <v/>
      </c>
      <c r="H62" s="8">
        <f>SUMIFS(Receitas!$H$2:$H$1025,Receitas!$A$2:$A$1025,A62,Receitas!$C$2:$C$1025,"Embalagem")</f>
        <v/>
      </c>
      <c r="I62" s="8">
        <f>(F62+G62)/D62+H62</f>
        <v/>
      </c>
      <c r="J62" s="8">
        <f>IFERROR(I62*Configuração!$B$9,"")</f>
        <v/>
      </c>
      <c r="K62" s="8">
        <f>I62*Configuração!$B$12</f>
        <v/>
      </c>
      <c r="L62" s="8">
        <f>I62*Configuração!$B$13</f>
        <v/>
      </c>
      <c r="M62" s="9" t="n"/>
      <c r="N62" s="8">
        <f>IF(M62="",J62,M62)</f>
        <v/>
      </c>
      <c r="O62" s="8">
        <f>IFERROR(N62*Configuração!$B$3,0)</f>
        <v/>
      </c>
      <c r="P62" s="8">
        <f>IFERROR(N62-I62-O62,"")</f>
        <v/>
      </c>
      <c r="Q62" s="10">
        <f>IFERROR(P62/N62,"")</f>
        <v/>
      </c>
    </row>
    <row r="63">
      <c r="A63" t="n">
        <v>59</v>
      </c>
      <c r="B63" t="inlineStr">
        <is>
          <t>Salgados e lanches</t>
        </is>
      </c>
      <c r="C63" t="inlineStr">
        <is>
          <t>Tapioca recheada</t>
        </is>
      </c>
      <c r="D63" s="6" t="n">
        <v>10</v>
      </c>
      <c r="E63" s="7" t="n"/>
      <c r="F63" s="8">
        <f>SUMIFS(Receitas!$H$2:$H$1025,Receitas!$A$2:$A$1025,A63,Receitas!$C$2:$C$1025,"Ingrediente")</f>
        <v/>
      </c>
      <c r="G63" s="8">
        <f>IF(ISNUMBER(E63),E63*Configuração!$B$16,0)</f>
        <v/>
      </c>
      <c r="H63" s="8">
        <f>SUMIFS(Receitas!$H$2:$H$1025,Receitas!$A$2:$A$1025,A63,Receitas!$C$2:$C$1025,"Embalagem")</f>
        <v/>
      </c>
      <c r="I63" s="8">
        <f>(F63+G63)/D63+H63</f>
        <v/>
      </c>
      <c r="J63" s="8">
        <f>IFERROR(I63*Configuração!$B$9,"")</f>
        <v/>
      </c>
      <c r="K63" s="8">
        <f>I63*Configuração!$B$12</f>
        <v/>
      </c>
      <c r="L63" s="8">
        <f>I63*Configuração!$B$13</f>
        <v/>
      </c>
      <c r="M63" s="9" t="n"/>
      <c r="N63" s="8">
        <f>IF(M63="",J63,M63)</f>
        <v/>
      </c>
      <c r="O63" s="8">
        <f>IFERROR(N63*Configuração!$B$3,0)</f>
        <v/>
      </c>
      <c r="P63" s="8">
        <f>IFERROR(N63-I63-O63,"")</f>
        <v/>
      </c>
      <c r="Q63" s="10">
        <f>IFERROR(P63/N63,"")</f>
        <v/>
      </c>
    </row>
    <row r="64">
      <c r="A64" t="n">
        <v>60</v>
      </c>
      <c r="B64" t="inlineStr">
        <is>
          <t>Salgados e lanches</t>
        </is>
      </c>
      <c r="C64" t="inlineStr">
        <is>
          <t>Cuscuz recheado</t>
        </is>
      </c>
      <c r="D64" s="6" t="n">
        <v>6</v>
      </c>
      <c r="E64" s="7" t="n"/>
      <c r="F64" s="8">
        <f>SUMIFS(Receitas!$H$2:$H$1025,Receitas!$A$2:$A$1025,A64,Receitas!$C$2:$C$1025,"Ingrediente")</f>
        <v/>
      </c>
      <c r="G64" s="8">
        <f>IF(ISNUMBER(E64),E64*Configuração!$B$16,0)</f>
        <v/>
      </c>
      <c r="H64" s="8">
        <f>SUMIFS(Receitas!$H$2:$H$1025,Receitas!$A$2:$A$1025,A64,Receitas!$C$2:$C$1025,"Embalagem")</f>
        <v/>
      </c>
      <c r="I64" s="8">
        <f>(F64+G64)/D64+H64</f>
        <v/>
      </c>
      <c r="J64" s="8">
        <f>IFERROR(I64*Configuração!$B$9,"")</f>
        <v/>
      </c>
      <c r="K64" s="8">
        <f>I64*Configuração!$B$12</f>
        <v/>
      </c>
      <c r="L64" s="8">
        <f>I64*Configuração!$B$13</f>
        <v/>
      </c>
      <c r="M64" s="9" t="n"/>
      <c r="N64" s="8">
        <f>IF(M64="",J64,M64)</f>
        <v/>
      </c>
      <c r="O64" s="8">
        <f>IFERROR(N64*Configuração!$B$3,0)</f>
        <v/>
      </c>
      <c r="P64" s="8">
        <f>IFERROR(N64-I64-O64,"")</f>
        <v/>
      </c>
      <c r="Q64" s="10">
        <f>IFERROR(P64/N64,"")</f>
        <v/>
      </c>
    </row>
    <row r="65">
      <c r="A65" t="n">
        <v>61</v>
      </c>
      <c r="B65" t="inlineStr">
        <is>
          <t>Congelados e marmitas</t>
        </is>
      </c>
      <c r="C65" t="inlineStr">
        <is>
          <t>Marmita congelada caseira</t>
        </is>
      </c>
      <c r="D65" s="6" t="n">
        <v>10</v>
      </c>
      <c r="E65" s="7" t="n"/>
      <c r="F65" s="8">
        <f>SUMIFS(Receitas!$H$2:$H$1025,Receitas!$A$2:$A$1025,A65,Receitas!$C$2:$C$1025,"Ingrediente")</f>
        <v/>
      </c>
      <c r="G65" s="8">
        <f>IF(ISNUMBER(E65),E65*Configuração!$B$16,0)</f>
        <v/>
      </c>
      <c r="H65" s="8">
        <f>SUMIFS(Receitas!$H$2:$H$1025,Receitas!$A$2:$A$1025,A65,Receitas!$C$2:$C$1025,"Embalagem")</f>
        <v/>
      </c>
      <c r="I65" s="8">
        <f>(F65+G65)/D65+H65</f>
        <v/>
      </c>
      <c r="J65" s="8">
        <f>IFERROR(I65*Configuração!$B$9,"")</f>
        <v/>
      </c>
      <c r="K65" s="8">
        <f>I65*Configuração!$B$12</f>
        <v/>
      </c>
      <c r="L65" s="8">
        <f>I65*Configuração!$B$13</f>
        <v/>
      </c>
      <c r="M65" s="9" t="n"/>
      <c r="N65" s="8">
        <f>IF(M65="",J65,M65)</f>
        <v/>
      </c>
      <c r="O65" s="8">
        <f>IFERROR(N65*Configuração!$B$3,0)</f>
        <v/>
      </c>
      <c r="P65" s="8">
        <f>IFERROR(N65-I65-O65,"")</f>
        <v/>
      </c>
      <c r="Q65" s="10">
        <f>IFERROR(P65/N65,"")</f>
        <v/>
      </c>
    </row>
    <row r="66">
      <c r="A66" t="n">
        <v>62</v>
      </c>
      <c r="B66" t="inlineStr">
        <is>
          <t>Congelados e marmitas</t>
        </is>
      </c>
      <c r="C66" t="inlineStr">
        <is>
          <t>Marmita fit</t>
        </is>
      </c>
      <c r="D66" s="6" t="n">
        <v>10</v>
      </c>
      <c r="E66" s="7" t="n"/>
      <c r="F66" s="8">
        <f>SUMIFS(Receitas!$H$2:$H$1025,Receitas!$A$2:$A$1025,A66,Receitas!$C$2:$C$1025,"Ingrediente")</f>
        <v/>
      </c>
      <c r="G66" s="8">
        <f>IF(ISNUMBER(E66),E66*Configuração!$B$16,0)</f>
        <v/>
      </c>
      <c r="H66" s="8">
        <f>SUMIFS(Receitas!$H$2:$H$1025,Receitas!$A$2:$A$1025,A66,Receitas!$C$2:$C$1025,"Embalagem")</f>
        <v/>
      </c>
      <c r="I66" s="8">
        <f>(F66+G66)/D66+H66</f>
        <v/>
      </c>
      <c r="J66" s="8">
        <f>IFERROR(I66*Configuração!$B$9,"")</f>
        <v/>
      </c>
      <c r="K66" s="8">
        <f>I66*Configuração!$B$12</f>
        <v/>
      </c>
      <c r="L66" s="8">
        <f>I66*Configuração!$B$13</f>
        <v/>
      </c>
      <c r="M66" s="9" t="n"/>
      <c r="N66" s="8">
        <f>IF(M66="",J66,M66)</f>
        <v/>
      </c>
      <c r="O66" s="8">
        <f>IFERROR(N66*Configuração!$B$3,0)</f>
        <v/>
      </c>
      <c r="P66" s="8">
        <f>IFERROR(N66-I66-O66,"")</f>
        <v/>
      </c>
      <c r="Q66" s="10">
        <f>IFERROR(P66/N66,"")</f>
        <v/>
      </c>
    </row>
    <row r="67">
      <c r="A67" t="n">
        <v>63</v>
      </c>
      <c r="B67" t="inlineStr">
        <is>
          <t>Congelados e marmitas</t>
        </is>
      </c>
      <c r="C67" t="inlineStr">
        <is>
          <t>Salgados congelados para fritar</t>
        </is>
      </c>
      <c r="D67" s="6" t="n">
        <v>100</v>
      </c>
      <c r="E67" s="7" t="n"/>
      <c r="F67" s="8">
        <f>SUMIFS(Receitas!$H$2:$H$1025,Receitas!$A$2:$A$1025,A67,Receitas!$C$2:$C$1025,"Ingrediente")</f>
        <v/>
      </c>
      <c r="G67" s="8">
        <f>IF(ISNUMBER(E67),E67*Configuração!$B$16,0)</f>
        <v/>
      </c>
      <c r="H67" s="8">
        <f>SUMIFS(Receitas!$H$2:$H$1025,Receitas!$A$2:$A$1025,A67,Receitas!$C$2:$C$1025,"Embalagem")</f>
        <v/>
      </c>
      <c r="I67" s="8">
        <f>(F67+G67)/D67+H67</f>
        <v/>
      </c>
      <c r="J67" s="8">
        <f>IFERROR(I67*Configuração!$B$9,"")</f>
        <v/>
      </c>
      <c r="K67" s="8">
        <f>I67*Configuração!$B$12</f>
        <v/>
      </c>
      <c r="L67" s="8">
        <f>I67*Configuração!$B$13</f>
        <v/>
      </c>
      <c r="M67" s="9" t="n"/>
      <c r="N67" s="8">
        <f>IF(M67="",J67,M67)</f>
        <v/>
      </c>
      <c r="O67" s="8">
        <f>IFERROR(N67*Configuração!$B$3,0)</f>
        <v/>
      </c>
      <c r="P67" s="8">
        <f>IFERROR(N67-I67-O67,"")</f>
        <v/>
      </c>
      <c r="Q67" s="10">
        <f>IFERROR(P67/N67,"")</f>
        <v/>
      </c>
    </row>
    <row r="68">
      <c r="A68" t="n">
        <v>64</v>
      </c>
      <c r="B68" t="inlineStr">
        <is>
          <t>Congelados e marmitas</t>
        </is>
      </c>
      <c r="C68" t="inlineStr">
        <is>
          <t>Caldos e sopas congelados</t>
        </is>
      </c>
      <c r="D68" s="6" t="n">
        <v>8</v>
      </c>
      <c r="E68" s="7" t="n"/>
      <c r="F68" s="8">
        <f>SUMIFS(Receitas!$H$2:$H$1025,Receitas!$A$2:$A$1025,A68,Receitas!$C$2:$C$1025,"Ingrediente")</f>
        <v/>
      </c>
      <c r="G68" s="8">
        <f>IF(ISNUMBER(E68),E68*Configuração!$B$16,0)</f>
        <v/>
      </c>
      <c r="H68" s="8">
        <f>SUMIFS(Receitas!$H$2:$H$1025,Receitas!$A$2:$A$1025,A68,Receitas!$C$2:$C$1025,"Embalagem")</f>
        <v/>
      </c>
      <c r="I68" s="8">
        <f>(F68+G68)/D68+H68</f>
        <v/>
      </c>
      <c r="J68" s="8">
        <f>IFERROR(I68*Configuração!$B$9,"")</f>
        <v/>
      </c>
      <c r="K68" s="8">
        <f>I68*Configuração!$B$12</f>
        <v/>
      </c>
      <c r="L68" s="8">
        <f>I68*Configuração!$B$13</f>
        <v/>
      </c>
      <c r="M68" s="9" t="n"/>
      <c r="N68" s="8">
        <f>IF(M68="",J68,M68)</f>
        <v/>
      </c>
      <c r="O68" s="8">
        <f>IFERROR(N68*Configuração!$B$3,0)</f>
        <v/>
      </c>
      <c r="P68" s="8">
        <f>IFERROR(N68-I68-O68,"")</f>
        <v/>
      </c>
      <c r="Q68" s="10">
        <f>IFERROR(P68/N68,"")</f>
        <v/>
      </c>
    </row>
    <row r="69">
      <c r="A69" t="n">
        <v>65</v>
      </c>
      <c r="B69" t="inlineStr">
        <is>
          <t>Congelados e marmitas</t>
        </is>
      </c>
      <c r="C69" t="inlineStr">
        <is>
          <t>Escondidinho</t>
        </is>
      </c>
      <c r="D69" s="6" t="n">
        <v>8</v>
      </c>
      <c r="E69" s="7" t="n"/>
      <c r="F69" s="8">
        <f>SUMIFS(Receitas!$H$2:$H$1025,Receitas!$A$2:$A$1025,A69,Receitas!$C$2:$C$1025,"Ingrediente")</f>
        <v/>
      </c>
      <c r="G69" s="8">
        <f>IF(ISNUMBER(E69),E69*Configuração!$B$16,0)</f>
        <v/>
      </c>
      <c r="H69" s="8">
        <f>SUMIFS(Receitas!$H$2:$H$1025,Receitas!$A$2:$A$1025,A69,Receitas!$C$2:$C$1025,"Embalagem")</f>
        <v/>
      </c>
      <c r="I69" s="8">
        <f>(F69+G69)/D69+H69</f>
        <v/>
      </c>
      <c r="J69" s="8">
        <f>IFERROR(I69*Configuração!$B$9,"")</f>
        <v/>
      </c>
      <c r="K69" s="8">
        <f>I69*Configuração!$B$12</f>
        <v/>
      </c>
      <c r="L69" s="8">
        <f>I69*Configuração!$B$13</f>
        <v/>
      </c>
      <c r="M69" s="9" t="n"/>
      <c r="N69" s="8">
        <f>IF(M69="",J69,M69)</f>
        <v/>
      </c>
      <c r="O69" s="8">
        <f>IFERROR(N69*Configuração!$B$3,0)</f>
        <v/>
      </c>
      <c r="P69" s="8">
        <f>IFERROR(N69-I69-O69,"")</f>
        <v/>
      </c>
      <c r="Q69" s="10">
        <f>IFERROR(P69/N69,"")</f>
        <v/>
      </c>
    </row>
    <row r="70">
      <c r="A70" t="n">
        <v>66</v>
      </c>
      <c r="B70" t="inlineStr">
        <is>
          <t>Congelados e marmitas</t>
        </is>
      </c>
      <c r="C70" t="inlineStr">
        <is>
          <t>Lasanha congelada</t>
        </is>
      </c>
      <c r="D70" s="6" t="n">
        <v>8</v>
      </c>
      <c r="E70" s="7" t="n"/>
      <c r="F70" s="8">
        <f>SUMIFS(Receitas!$H$2:$H$1025,Receitas!$A$2:$A$1025,A70,Receitas!$C$2:$C$1025,"Ingrediente")</f>
        <v/>
      </c>
      <c r="G70" s="8">
        <f>IF(ISNUMBER(E70),E70*Configuração!$B$16,0)</f>
        <v/>
      </c>
      <c r="H70" s="8">
        <f>SUMIFS(Receitas!$H$2:$H$1025,Receitas!$A$2:$A$1025,A70,Receitas!$C$2:$C$1025,"Embalagem")</f>
        <v/>
      </c>
      <c r="I70" s="8">
        <f>(F70+G70)/D70+H70</f>
        <v/>
      </c>
      <c r="J70" s="8">
        <f>IFERROR(I70*Configuração!$B$9,"")</f>
        <v/>
      </c>
      <c r="K70" s="8">
        <f>I70*Configuração!$B$12</f>
        <v/>
      </c>
      <c r="L70" s="8">
        <f>I70*Configuração!$B$13</f>
        <v/>
      </c>
      <c r="M70" s="9" t="n"/>
      <c r="N70" s="8">
        <f>IF(M70="",J70,M70)</f>
        <v/>
      </c>
      <c r="O70" s="8">
        <f>IFERROR(N70*Configuração!$B$3,0)</f>
        <v/>
      </c>
      <c r="P70" s="8">
        <f>IFERROR(N70-I70-O70,"")</f>
        <v/>
      </c>
      <c r="Q70" s="10">
        <f>IFERROR(P70/N70,"")</f>
        <v/>
      </c>
    </row>
    <row r="71">
      <c r="A71" t="n">
        <v>67</v>
      </c>
      <c r="B71" t="inlineStr">
        <is>
          <t>Congelados e marmitas</t>
        </is>
      </c>
      <c r="C71" t="inlineStr">
        <is>
          <t>Massa fresca e nhoque</t>
        </is>
      </c>
      <c r="D71" s="6" t="n">
        <v>3</v>
      </c>
      <c r="E71" s="7" t="n"/>
      <c r="F71" s="8">
        <f>SUMIFS(Receitas!$H$2:$H$1025,Receitas!$A$2:$A$1025,A71,Receitas!$C$2:$C$1025,"Ingrediente")</f>
        <v/>
      </c>
      <c r="G71" s="8">
        <f>IF(ISNUMBER(E71),E71*Configuração!$B$16,0)</f>
        <v/>
      </c>
      <c r="H71" s="8">
        <f>SUMIFS(Receitas!$H$2:$H$1025,Receitas!$A$2:$A$1025,A71,Receitas!$C$2:$C$1025,"Embalagem")</f>
        <v/>
      </c>
      <c r="I71" s="8">
        <f>(F71+G71)/D71+H71</f>
        <v/>
      </c>
      <c r="J71" s="8">
        <f>IFERROR(I71*Configuração!$B$9,"")</f>
        <v/>
      </c>
      <c r="K71" s="8">
        <f>I71*Configuração!$B$12</f>
        <v/>
      </c>
      <c r="L71" s="8">
        <f>I71*Configuração!$B$13</f>
        <v/>
      </c>
      <c r="M71" s="9" t="n"/>
      <c r="N71" s="8">
        <f>IF(M71="",J71,M71)</f>
        <v/>
      </c>
      <c r="O71" s="8">
        <f>IFERROR(N71*Configuração!$B$3,0)</f>
        <v/>
      </c>
      <c r="P71" s="8">
        <f>IFERROR(N71-I71-O71,"")</f>
        <v/>
      </c>
      <c r="Q71" s="10">
        <f>IFERROR(P71/N71,"")</f>
        <v/>
      </c>
    </row>
    <row r="72">
      <c r="A72" t="n">
        <v>68</v>
      </c>
      <c r="B72" t="inlineStr">
        <is>
          <t>Congelados e marmitas</t>
        </is>
      </c>
      <c r="C72" t="inlineStr">
        <is>
          <t>Panqueca congelada</t>
        </is>
      </c>
      <c r="D72" s="6" t="n">
        <v>6</v>
      </c>
      <c r="E72" s="7" t="n"/>
      <c r="F72" s="8">
        <f>SUMIFS(Receitas!$H$2:$H$1025,Receitas!$A$2:$A$1025,A72,Receitas!$C$2:$C$1025,"Ingrediente")</f>
        <v/>
      </c>
      <c r="G72" s="8">
        <f>IF(ISNUMBER(E72),E72*Configuração!$B$16,0)</f>
        <v/>
      </c>
      <c r="H72" s="8">
        <f>SUMIFS(Receitas!$H$2:$H$1025,Receitas!$A$2:$A$1025,A72,Receitas!$C$2:$C$1025,"Embalagem")</f>
        <v/>
      </c>
      <c r="I72" s="8">
        <f>(F72+G72)/D72+H72</f>
        <v/>
      </c>
      <c r="J72" s="8">
        <f>IFERROR(I72*Configuração!$B$9,"")</f>
        <v/>
      </c>
      <c r="K72" s="8">
        <f>I72*Configuração!$B$12</f>
        <v/>
      </c>
      <c r="L72" s="8">
        <f>I72*Configuração!$B$13</f>
        <v/>
      </c>
      <c r="M72" s="9" t="n"/>
      <c r="N72" s="8">
        <f>IF(M72="",J72,M72)</f>
        <v/>
      </c>
      <c r="O72" s="8">
        <f>IFERROR(N72*Configuração!$B$3,0)</f>
        <v/>
      </c>
      <c r="P72" s="8">
        <f>IFERROR(N72-I72-O72,"")</f>
        <v/>
      </c>
      <c r="Q72" s="10">
        <f>IFERROR(P72/N72,"")</f>
        <v/>
      </c>
    </row>
    <row r="73">
      <c r="A73" t="n">
        <v>69</v>
      </c>
      <c r="B73" t="inlineStr">
        <is>
          <t>Congelados e marmitas</t>
        </is>
      </c>
      <c r="C73" t="inlineStr">
        <is>
          <t>Feijoada por encomenda no sábado</t>
        </is>
      </c>
      <c r="D73" s="6" t="n">
        <v>10</v>
      </c>
      <c r="E73" s="7" t="n"/>
      <c r="F73" s="8">
        <f>SUMIFS(Receitas!$H$2:$H$1025,Receitas!$A$2:$A$1025,A73,Receitas!$C$2:$C$1025,"Ingrediente")</f>
        <v/>
      </c>
      <c r="G73" s="8">
        <f>IF(ISNUMBER(E73),E73*Configuração!$B$16,0)</f>
        <v/>
      </c>
      <c r="H73" s="8">
        <f>SUMIFS(Receitas!$H$2:$H$1025,Receitas!$A$2:$A$1025,A73,Receitas!$C$2:$C$1025,"Embalagem")</f>
        <v/>
      </c>
      <c r="I73" s="8">
        <f>(F73+G73)/D73+H73</f>
        <v/>
      </c>
      <c r="J73" s="8">
        <f>IFERROR(I73*Configuração!$B$9,"")</f>
        <v/>
      </c>
      <c r="K73" s="8">
        <f>I73*Configuração!$B$12</f>
        <v/>
      </c>
      <c r="L73" s="8">
        <f>I73*Configuração!$B$13</f>
        <v/>
      </c>
      <c r="M73" s="9" t="n"/>
      <c r="N73" s="8">
        <f>IF(M73="",J73,M73)</f>
        <v/>
      </c>
      <c r="O73" s="8">
        <f>IFERROR(N73*Configuração!$B$3,0)</f>
        <v/>
      </c>
      <c r="P73" s="8">
        <f>IFERROR(N73-I73-O73,"")</f>
        <v/>
      </c>
      <c r="Q73" s="10">
        <f>IFERROR(P73/N73,"")</f>
        <v/>
      </c>
    </row>
    <row r="74">
      <c r="A74" t="n">
        <v>70</v>
      </c>
      <c r="B74" t="inlineStr">
        <is>
          <t>Congelados e marmitas</t>
        </is>
      </c>
      <c r="C74" t="inlineStr">
        <is>
          <t>Hambúrguer artesanal congelado</t>
        </is>
      </c>
      <c r="D74" s="6" t="n">
        <v>16</v>
      </c>
      <c r="E74" s="7" t="n"/>
      <c r="F74" s="8">
        <f>SUMIFS(Receitas!$H$2:$H$1025,Receitas!$A$2:$A$1025,A74,Receitas!$C$2:$C$1025,"Ingrediente")</f>
        <v/>
      </c>
      <c r="G74" s="8">
        <f>IF(ISNUMBER(E74),E74*Configuração!$B$16,0)</f>
        <v/>
      </c>
      <c r="H74" s="8">
        <f>SUMIFS(Receitas!$H$2:$H$1025,Receitas!$A$2:$A$1025,A74,Receitas!$C$2:$C$1025,"Embalagem")</f>
        <v/>
      </c>
      <c r="I74" s="8">
        <f>(F74+G74)/D74+H74</f>
        <v/>
      </c>
      <c r="J74" s="8">
        <f>IFERROR(I74*Configuração!$B$9,"")</f>
        <v/>
      </c>
      <c r="K74" s="8">
        <f>I74*Configuração!$B$12</f>
        <v/>
      </c>
      <c r="L74" s="8">
        <f>I74*Configuração!$B$13</f>
        <v/>
      </c>
      <c r="M74" s="9" t="n"/>
      <c r="N74" s="8">
        <f>IF(M74="",J74,M74)</f>
        <v/>
      </c>
      <c r="O74" s="8">
        <f>IFERROR(N74*Configuração!$B$3,0)</f>
        <v/>
      </c>
      <c r="P74" s="8">
        <f>IFERROR(N74-I74-O74,"")</f>
        <v/>
      </c>
      <c r="Q74" s="10">
        <f>IFERROR(P74/N74,"")</f>
        <v/>
      </c>
    </row>
    <row r="75">
      <c r="A75" t="n">
        <v>71</v>
      </c>
      <c r="B75" t="inlineStr">
        <is>
          <t>Congelados e marmitas</t>
        </is>
      </c>
      <c r="C75" t="inlineStr">
        <is>
          <t>Prato do dia por encomenda no bairro</t>
        </is>
      </c>
      <c r="D75" s="6" t="n">
        <v>10</v>
      </c>
      <c r="E75" s="7" t="n"/>
      <c r="F75" s="8">
        <f>SUMIFS(Receitas!$H$2:$H$1025,Receitas!$A$2:$A$1025,A75,Receitas!$C$2:$C$1025,"Ingrediente")</f>
        <v/>
      </c>
      <c r="G75" s="8">
        <f>IF(ISNUMBER(E75),E75*Configuração!$B$16,0)</f>
        <v/>
      </c>
      <c r="H75" s="8">
        <f>SUMIFS(Receitas!$H$2:$H$1025,Receitas!$A$2:$A$1025,A75,Receitas!$C$2:$C$1025,"Embalagem")</f>
        <v/>
      </c>
      <c r="I75" s="8">
        <f>(F75+G75)/D75+H75</f>
        <v/>
      </c>
      <c r="J75" s="8">
        <f>IFERROR(I75*Configuração!$B$9,"")</f>
        <v/>
      </c>
      <c r="K75" s="8">
        <f>I75*Configuração!$B$12</f>
        <v/>
      </c>
      <c r="L75" s="8">
        <f>I75*Configuração!$B$13</f>
        <v/>
      </c>
      <c r="M75" s="9" t="n"/>
      <c r="N75" s="8">
        <f>IF(M75="",J75,M75)</f>
        <v/>
      </c>
      <c r="O75" s="8">
        <f>IFERROR(N75*Configuração!$B$3,0)</f>
        <v/>
      </c>
      <c r="P75" s="8">
        <f>IFERROR(N75-I75-O75,"")</f>
        <v/>
      </c>
      <c r="Q75" s="10">
        <f>IFERROR(P75/N75,"")</f>
        <v/>
      </c>
    </row>
    <row r="76">
      <c r="A76" t="n">
        <v>72</v>
      </c>
      <c r="B76" t="inlineStr">
        <is>
          <t>Congelados e marmitas</t>
        </is>
      </c>
      <c r="C76" t="inlineStr">
        <is>
          <t>Almoço de domingo por encomenda</t>
        </is>
      </c>
      <c r="D76" s="6" t="n">
        <v>10</v>
      </c>
      <c r="E76" s="7" t="n"/>
      <c r="F76" s="8">
        <f>SUMIFS(Receitas!$H$2:$H$1025,Receitas!$A$2:$A$1025,A76,Receitas!$C$2:$C$1025,"Ingrediente")</f>
        <v/>
      </c>
      <c r="G76" s="8">
        <f>IF(ISNUMBER(E76),E76*Configuração!$B$16,0)</f>
        <v/>
      </c>
      <c r="H76" s="8">
        <f>SUMIFS(Receitas!$H$2:$H$1025,Receitas!$A$2:$A$1025,A76,Receitas!$C$2:$C$1025,"Embalagem")</f>
        <v/>
      </c>
      <c r="I76" s="8">
        <f>(F76+G76)/D76+H76</f>
        <v/>
      </c>
      <c r="J76" s="8">
        <f>IFERROR(I76*Configuração!$B$9,"")</f>
        <v/>
      </c>
      <c r="K76" s="8">
        <f>I76*Configuração!$B$12</f>
        <v/>
      </c>
      <c r="L76" s="8">
        <f>I76*Configuração!$B$13</f>
        <v/>
      </c>
      <c r="M76" s="9" t="n"/>
      <c r="N76" s="8">
        <f>IF(M76="",J76,M76)</f>
        <v/>
      </c>
      <c r="O76" s="8">
        <f>IFERROR(N76*Configuração!$B$3,0)</f>
        <v/>
      </c>
      <c r="P76" s="8">
        <f>IFERROR(N76-I76-O76,"")</f>
        <v/>
      </c>
      <c r="Q76" s="10">
        <f>IFERROR(P76/N76,"")</f>
        <v/>
      </c>
    </row>
    <row r="77">
      <c r="A77" t="n">
        <v>73</v>
      </c>
      <c r="B77" t="inlineStr">
        <is>
          <t>Congelados e marmitas</t>
        </is>
      </c>
      <c r="C77" t="inlineStr">
        <is>
          <t>Marmita vegetariana</t>
        </is>
      </c>
      <c r="D77" s="6" t="n">
        <v>10</v>
      </c>
      <c r="E77" s="7" t="n"/>
      <c r="F77" s="8">
        <f>SUMIFS(Receitas!$H$2:$H$1025,Receitas!$A$2:$A$1025,A77,Receitas!$C$2:$C$1025,"Ingrediente")</f>
        <v/>
      </c>
      <c r="G77" s="8">
        <f>IF(ISNUMBER(E77),E77*Configuração!$B$16,0)</f>
        <v/>
      </c>
      <c r="H77" s="8">
        <f>SUMIFS(Receitas!$H$2:$H$1025,Receitas!$A$2:$A$1025,A77,Receitas!$C$2:$C$1025,"Embalagem")</f>
        <v/>
      </c>
      <c r="I77" s="8">
        <f>(F77+G77)/D77+H77</f>
        <v/>
      </c>
      <c r="J77" s="8">
        <f>IFERROR(I77*Configuração!$B$9,"")</f>
        <v/>
      </c>
      <c r="K77" s="8">
        <f>I77*Configuração!$B$12</f>
        <v/>
      </c>
      <c r="L77" s="8">
        <f>I77*Configuração!$B$13</f>
        <v/>
      </c>
      <c r="M77" s="9" t="n"/>
      <c r="N77" s="8">
        <f>IF(M77="",J77,M77)</f>
        <v/>
      </c>
      <c r="O77" s="8">
        <f>IFERROR(N77*Configuração!$B$3,0)</f>
        <v/>
      </c>
      <c r="P77" s="8">
        <f>IFERROR(N77-I77-O77,"")</f>
        <v/>
      </c>
      <c r="Q77" s="10">
        <f>IFERROR(P77/N77,"")</f>
        <v/>
      </c>
    </row>
    <row r="78">
      <c r="A78" t="n">
        <v>74</v>
      </c>
      <c r="B78" t="inlineStr">
        <is>
          <t>Congelados e marmitas</t>
        </is>
      </c>
      <c r="C78" t="inlineStr">
        <is>
          <t>Kit de legumes picados e higienizados</t>
        </is>
      </c>
      <c r="D78" s="6" t="n">
        <v>10</v>
      </c>
      <c r="E78" s="7" t="n"/>
      <c r="F78" s="8">
        <f>SUMIFS(Receitas!$H$2:$H$1025,Receitas!$A$2:$A$1025,A78,Receitas!$C$2:$C$1025,"Ingrediente")</f>
        <v/>
      </c>
      <c r="G78" s="8">
        <f>IF(ISNUMBER(E78),E78*Configuração!$B$16,0)</f>
        <v/>
      </c>
      <c r="H78" s="8">
        <f>SUMIFS(Receitas!$H$2:$H$1025,Receitas!$A$2:$A$1025,A78,Receitas!$C$2:$C$1025,"Embalagem")</f>
        <v/>
      </c>
      <c r="I78" s="8">
        <f>(F78+G78)/D78+H78</f>
        <v/>
      </c>
      <c r="J78" s="8">
        <f>IFERROR(I78*Configuração!$B$9,"")</f>
        <v/>
      </c>
      <c r="K78" s="8">
        <f>I78*Configuração!$B$12</f>
        <v/>
      </c>
      <c r="L78" s="8">
        <f>I78*Configuração!$B$13</f>
        <v/>
      </c>
      <c r="M78" s="9" t="n"/>
      <c r="N78" s="8">
        <f>IF(M78="",J78,M78)</f>
        <v/>
      </c>
      <c r="O78" s="8">
        <f>IFERROR(N78*Configuração!$B$3,0)</f>
        <v/>
      </c>
      <c r="P78" s="8">
        <f>IFERROR(N78-I78-O78,"")</f>
        <v/>
      </c>
      <c r="Q78" s="10">
        <f>IFERROR(P78/N78,"")</f>
        <v/>
      </c>
    </row>
    <row r="79">
      <c r="A79" t="n">
        <v>75</v>
      </c>
      <c r="B79" t="inlineStr">
        <is>
          <t>Geladinhos, picolés e bebidas sem álcool</t>
        </is>
      </c>
      <c r="C79" t="inlineStr">
        <is>
          <t>Geladinho (sacolé) gourmet</t>
        </is>
      </c>
      <c r="D79" s="6" t="n">
        <v>15</v>
      </c>
      <c r="E79" s="7" t="n"/>
      <c r="F79" s="8">
        <f>SUMIFS(Receitas!$H$2:$H$1025,Receitas!$A$2:$A$1025,A79,Receitas!$C$2:$C$1025,"Ingrediente")</f>
        <v/>
      </c>
      <c r="G79" s="8">
        <f>IF(ISNUMBER(E79),E79*Configuração!$B$16,0)</f>
        <v/>
      </c>
      <c r="H79" s="8">
        <f>SUMIFS(Receitas!$H$2:$H$1025,Receitas!$A$2:$A$1025,A79,Receitas!$C$2:$C$1025,"Embalagem")</f>
        <v/>
      </c>
      <c r="I79" s="8">
        <f>(F79+G79)/D79+H79</f>
        <v/>
      </c>
      <c r="J79" s="8">
        <f>IFERROR(I79*Configuração!$B$9,"")</f>
        <v/>
      </c>
      <c r="K79" s="8">
        <f>I79*Configuração!$B$12</f>
        <v/>
      </c>
      <c r="L79" s="8">
        <f>I79*Configuração!$B$13</f>
        <v/>
      </c>
      <c r="M79" s="9" t="n"/>
      <c r="N79" s="8">
        <f>IF(M79="",J79,M79)</f>
        <v/>
      </c>
      <c r="O79" s="8">
        <f>IFERROR(N79*Configuração!$B$3,0)</f>
        <v/>
      </c>
      <c r="P79" s="8">
        <f>IFERROR(N79-I79-O79,"")</f>
        <v/>
      </c>
      <c r="Q79" s="10">
        <f>IFERROR(P79/N79,"")</f>
        <v/>
      </c>
    </row>
    <row r="80">
      <c r="A80" t="n">
        <v>76</v>
      </c>
      <c r="B80" t="inlineStr">
        <is>
          <t>Geladinhos, picolés e bebidas sem álcool</t>
        </is>
      </c>
      <c r="C80" t="inlineStr">
        <is>
          <t>Sacolé de fruta tradicional</t>
        </is>
      </c>
      <c r="D80" s="6" t="n">
        <v>15</v>
      </c>
      <c r="E80" s="7" t="n"/>
      <c r="F80" s="8">
        <f>SUMIFS(Receitas!$H$2:$H$1025,Receitas!$A$2:$A$1025,A80,Receitas!$C$2:$C$1025,"Ingrediente")</f>
        <v/>
      </c>
      <c r="G80" s="8">
        <f>IF(ISNUMBER(E80),E80*Configuração!$B$16,0)</f>
        <v/>
      </c>
      <c r="H80" s="8">
        <f>SUMIFS(Receitas!$H$2:$H$1025,Receitas!$A$2:$A$1025,A80,Receitas!$C$2:$C$1025,"Embalagem")</f>
        <v/>
      </c>
      <c r="I80" s="8">
        <f>(F80+G80)/D80+H80</f>
        <v/>
      </c>
      <c r="J80" s="8">
        <f>IFERROR(I80*Configuração!$B$9,"")</f>
        <v/>
      </c>
      <c r="K80" s="8">
        <f>I80*Configuração!$B$12</f>
        <v/>
      </c>
      <c r="L80" s="8">
        <f>I80*Configuração!$B$13</f>
        <v/>
      </c>
      <c r="M80" s="9" t="n"/>
      <c r="N80" s="8">
        <f>IF(M80="",J80,M80)</f>
        <v/>
      </c>
      <c r="O80" s="8">
        <f>IFERROR(N80*Configuração!$B$3,0)</f>
        <v/>
      </c>
      <c r="P80" s="8">
        <f>IFERROR(N80-I80-O80,"")</f>
        <v/>
      </c>
      <c r="Q80" s="10">
        <f>IFERROR(P80/N80,"")</f>
        <v/>
      </c>
    </row>
    <row r="81">
      <c r="A81" t="n">
        <v>77</v>
      </c>
      <c r="B81" t="inlineStr">
        <is>
          <t>Geladinhos, picolés e bebidas sem álcool</t>
        </is>
      </c>
      <c r="C81" t="inlineStr">
        <is>
          <t>Picolé gourmet</t>
        </is>
      </c>
      <c r="D81" s="6" t="n">
        <v>12</v>
      </c>
      <c r="E81" s="7" t="n"/>
      <c r="F81" s="8">
        <f>SUMIFS(Receitas!$H$2:$H$1025,Receitas!$A$2:$A$1025,A81,Receitas!$C$2:$C$1025,"Ingrediente")</f>
        <v/>
      </c>
      <c r="G81" s="8">
        <f>IF(ISNUMBER(E81),E81*Configuração!$B$16,0)</f>
        <v/>
      </c>
      <c r="H81" s="8">
        <f>SUMIFS(Receitas!$H$2:$H$1025,Receitas!$A$2:$A$1025,A81,Receitas!$C$2:$C$1025,"Embalagem")</f>
        <v/>
      </c>
      <c r="I81" s="8">
        <f>(F81+G81)/D81+H81</f>
        <v/>
      </c>
      <c r="J81" s="8">
        <f>IFERROR(I81*Configuração!$B$9,"")</f>
        <v/>
      </c>
      <c r="K81" s="8">
        <f>I81*Configuração!$B$12</f>
        <v/>
      </c>
      <c r="L81" s="8">
        <f>I81*Configuração!$B$13</f>
        <v/>
      </c>
      <c r="M81" s="9" t="n"/>
      <c r="N81" s="8">
        <f>IF(M81="",J81,M81)</f>
        <v/>
      </c>
      <c r="O81" s="8">
        <f>IFERROR(N81*Configuração!$B$3,0)</f>
        <v/>
      </c>
      <c r="P81" s="8">
        <f>IFERROR(N81-I81-O81,"")</f>
        <v/>
      </c>
      <c r="Q81" s="10">
        <f>IFERROR(P81/N81,"")</f>
        <v/>
      </c>
    </row>
    <row r="82">
      <c r="A82" t="n">
        <v>78</v>
      </c>
      <c r="B82" t="inlineStr">
        <is>
          <t>Geladinhos, picolés e bebidas sem álcool</t>
        </is>
      </c>
      <c r="C82" t="inlineStr">
        <is>
          <t>Sorvete caseiro em pote</t>
        </is>
      </c>
      <c r="D82" s="6" t="n">
        <v>4</v>
      </c>
      <c r="E82" s="7" t="n"/>
      <c r="F82" s="8">
        <f>SUMIFS(Receitas!$H$2:$H$1025,Receitas!$A$2:$A$1025,A82,Receitas!$C$2:$C$1025,"Ingrediente")</f>
        <v/>
      </c>
      <c r="G82" s="8">
        <f>IF(ISNUMBER(E82),E82*Configuração!$B$16,0)</f>
        <v/>
      </c>
      <c r="H82" s="8">
        <f>SUMIFS(Receitas!$H$2:$H$1025,Receitas!$A$2:$A$1025,A82,Receitas!$C$2:$C$1025,"Embalagem")</f>
        <v/>
      </c>
      <c r="I82" s="8">
        <f>(F82+G82)/D82+H82</f>
        <v/>
      </c>
      <c r="J82" s="8">
        <f>IFERROR(I82*Configuração!$B$9,"")</f>
        <v/>
      </c>
      <c r="K82" s="8">
        <f>I82*Configuração!$B$12</f>
        <v/>
      </c>
      <c r="L82" s="8">
        <f>I82*Configuração!$B$13</f>
        <v/>
      </c>
      <c r="M82" s="9" t="n"/>
      <c r="N82" s="8">
        <f>IF(M82="",J82,M82)</f>
        <v/>
      </c>
      <c r="O82" s="8">
        <f>IFERROR(N82*Configuração!$B$3,0)</f>
        <v/>
      </c>
      <c r="P82" s="8">
        <f>IFERROR(N82-I82-O82,"")</f>
        <v/>
      </c>
      <c r="Q82" s="10">
        <f>IFERROR(P82/N82,"")</f>
        <v/>
      </c>
    </row>
    <row r="83">
      <c r="A83" t="n">
        <v>79</v>
      </c>
      <c r="B83" t="inlineStr">
        <is>
          <t>Geladinhos, picolés e bebidas sem álcool</t>
        </is>
      </c>
      <c r="C83" t="inlineStr">
        <is>
          <t>Paleta mexicana</t>
        </is>
      </c>
      <c r="D83" s="6" t="n">
        <v>10</v>
      </c>
      <c r="E83" s="7" t="n"/>
      <c r="F83" s="8">
        <f>SUMIFS(Receitas!$H$2:$H$1025,Receitas!$A$2:$A$1025,A83,Receitas!$C$2:$C$1025,"Ingrediente")</f>
        <v/>
      </c>
      <c r="G83" s="8">
        <f>IF(ISNUMBER(E83),E83*Configuração!$B$16,0)</f>
        <v/>
      </c>
      <c r="H83" s="8">
        <f>SUMIFS(Receitas!$H$2:$H$1025,Receitas!$A$2:$A$1025,A83,Receitas!$C$2:$C$1025,"Embalagem")</f>
        <v/>
      </c>
      <c r="I83" s="8">
        <f>(F83+G83)/D83+H83</f>
        <v/>
      </c>
      <c r="J83" s="8">
        <f>IFERROR(I83*Configuração!$B$9,"")</f>
        <v/>
      </c>
      <c r="K83" s="8">
        <f>I83*Configuração!$B$12</f>
        <v/>
      </c>
      <c r="L83" s="8">
        <f>I83*Configuração!$B$13</f>
        <v/>
      </c>
      <c r="M83" s="9" t="n"/>
      <c r="N83" s="8">
        <f>IF(M83="",J83,M83)</f>
        <v/>
      </c>
      <c r="O83" s="8">
        <f>IFERROR(N83*Configuração!$B$3,0)</f>
        <v/>
      </c>
      <c r="P83" s="8">
        <f>IFERROR(N83-I83-O83,"")</f>
        <v/>
      </c>
      <c r="Q83" s="10">
        <f>IFERROR(P83/N83,"")</f>
        <v/>
      </c>
    </row>
    <row r="84">
      <c r="A84" t="n">
        <v>80</v>
      </c>
      <c r="B84" t="inlineStr">
        <is>
          <t>Geladinhos, picolés e bebidas sem álcool</t>
        </is>
      </c>
      <c r="C84" t="inlineStr">
        <is>
          <t>Milkshake no pote</t>
        </is>
      </c>
      <c r="D84" s="6" t="n">
        <v>6</v>
      </c>
      <c r="E84" s="7" t="n"/>
      <c r="F84" s="8">
        <f>SUMIFS(Receitas!$H$2:$H$1025,Receitas!$A$2:$A$1025,A84,Receitas!$C$2:$C$1025,"Ingrediente")</f>
        <v/>
      </c>
      <c r="G84" s="8">
        <f>IF(ISNUMBER(E84),E84*Configuração!$B$16,0)</f>
        <v/>
      </c>
      <c r="H84" s="8">
        <f>SUMIFS(Receitas!$H$2:$H$1025,Receitas!$A$2:$A$1025,A84,Receitas!$C$2:$C$1025,"Embalagem")</f>
        <v/>
      </c>
      <c r="I84" s="8">
        <f>(F84+G84)/D84+H84</f>
        <v/>
      </c>
      <c r="J84" s="8">
        <f>IFERROR(I84*Configuração!$B$9,"")</f>
        <v/>
      </c>
      <c r="K84" s="8">
        <f>I84*Configuração!$B$12</f>
        <v/>
      </c>
      <c r="L84" s="8">
        <f>I84*Configuração!$B$13</f>
        <v/>
      </c>
      <c r="M84" s="9" t="n"/>
      <c r="N84" s="8">
        <f>IF(M84="",J84,M84)</f>
        <v/>
      </c>
      <c r="O84" s="8">
        <f>IFERROR(N84*Configuração!$B$3,0)</f>
        <v/>
      </c>
      <c r="P84" s="8">
        <f>IFERROR(N84-I84-O84,"")</f>
        <v/>
      </c>
      <c r="Q84" s="10">
        <f>IFERROR(P84/N84,"")</f>
        <v/>
      </c>
    </row>
    <row r="85">
      <c r="A85" t="n">
        <v>81</v>
      </c>
      <c r="B85" t="inlineStr">
        <is>
          <t>Geladinhos, picolés e bebidas sem álcool</t>
        </is>
      </c>
      <c r="C85" t="inlineStr">
        <is>
          <t>Suco natural em garrafa</t>
        </is>
      </c>
      <c r="D85" s="6" t="n">
        <v>8</v>
      </c>
      <c r="E85" s="7" t="n"/>
      <c r="F85" s="8">
        <f>SUMIFS(Receitas!$H$2:$H$1025,Receitas!$A$2:$A$1025,A85,Receitas!$C$2:$C$1025,"Ingrediente")</f>
        <v/>
      </c>
      <c r="G85" s="8">
        <f>IF(ISNUMBER(E85),E85*Configuração!$B$16,0)</f>
        <v/>
      </c>
      <c r="H85" s="8">
        <f>SUMIFS(Receitas!$H$2:$H$1025,Receitas!$A$2:$A$1025,A85,Receitas!$C$2:$C$1025,"Embalagem")</f>
        <v/>
      </c>
      <c r="I85" s="8">
        <f>(F85+G85)/D85+H85</f>
        <v/>
      </c>
      <c r="J85" s="8">
        <f>IFERROR(I85*Configuração!$B$9,"")</f>
        <v/>
      </c>
      <c r="K85" s="8">
        <f>I85*Configuração!$B$12</f>
        <v/>
      </c>
      <c r="L85" s="8">
        <f>I85*Configuração!$B$13</f>
        <v/>
      </c>
      <c r="M85" s="9" t="n"/>
      <c r="N85" s="8">
        <f>IF(M85="",J85,M85)</f>
        <v/>
      </c>
      <c r="O85" s="8">
        <f>IFERROR(N85*Configuração!$B$3,0)</f>
        <v/>
      </c>
      <c r="P85" s="8">
        <f>IFERROR(N85-I85-O85,"")</f>
        <v/>
      </c>
      <c r="Q85" s="10">
        <f>IFERROR(P85/N85,"")</f>
        <v/>
      </c>
    </row>
    <row r="86">
      <c r="A86" t="n">
        <v>82</v>
      </c>
      <c r="B86" t="inlineStr">
        <is>
          <t>Geladinhos, picolés e bebidas sem álcool</t>
        </is>
      </c>
      <c r="C86" t="inlineStr">
        <is>
          <t>Limonada suíça e chás gelados</t>
        </is>
      </c>
      <c r="D86" s="6" t="n">
        <v>8</v>
      </c>
      <c r="E86" s="7" t="n"/>
      <c r="F86" s="8">
        <f>SUMIFS(Receitas!$H$2:$H$1025,Receitas!$A$2:$A$1025,A86,Receitas!$C$2:$C$1025,"Ingrediente")</f>
        <v/>
      </c>
      <c r="G86" s="8">
        <f>IF(ISNUMBER(E86),E86*Configuração!$B$16,0)</f>
        <v/>
      </c>
      <c r="H86" s="8">
        <f>SUMIFS(Receitas!$H$2:$H$1025,Receitas!$A$2:$A$1025,A86,Receitas!$C$2:$C$1025,"Embalagem")</f>
        <v/>
      </c>
      <c r="I86" s="8">
        <f>(F86+G86)/D86+H86</f>
        <v/>
      </c>
      <c r="J86" s="8">
        <f>IFERROR(I86*Configuração!$B$9,"")</f>
        <v/>
      </c>
      <c r="K86" s="8">
        <f>I86*Configuração!$B$12</f>
        <v/>
      </c>
      <c r="L86" s="8">
        <f>I86*Configuração!$B$13</f>
        <v/>
      </c>
      <c r="M86" s="9" t="n"/>
      <c r="N86" s="8">
        <f>IF(M86="",J86,M86)</f>
        <v/>
      </c>
      <c r="O86" s="8">
        <f>IFERROR(N86*Configuração!$B$3,0)</f>
        <v/>
      </c>
      <c r="P86" s="8">
        <f>IFERROR(N86-I86-O86,"")</f>
        <v/>
      </c>
      <c r="Q86" s="10">
        <f>IFERROR(P86/N86,"")</f>
        <v/>
      </c>
    </row>
    <row r="87">
      <c r="A87" t="n">
        <v>83</v>
      </c>
      <c r="B87" t="inlineStr">
        <is>
          <t>Geladinhos, picolés e bebidas sem álcool</t>
        </is>
      </c>
      <c r="C87" t="inlineStr">
        <is>
          <t>Café gelado em garrafa</t>
        </is>
      </c>
      <c r="D87" s="6" t="n">
        <v>7</v>
      </c>
      <c r="E87" s="7" t="n"/>
      <c r="F87" s="8">
        <f>SUMIFS(Receitas!$H$2:$H$1025,Receitas!$A$2:$A$1025,A87,Receitas!$C$2:$C$1025,"Ingrediente")</f>
        <v/>
      </c>
      <c r="G87" s="8">
        <f>IF(ISNUMBER(E87),E87*Configuração!$B$16,0)</f>
        <v/>
      </c>
      <c r="H87" s="8">
        <f>SUMIFS(Receitas!$H$2:$H$1025,Receitas!$A$2:$A$1025,A87,Receitas!$C$2:$C$1025,"Embalagem")</f>
        <v/>
      </c>
      <c r="I87" s="8">
        <f>(F87+G87)/D87+H87</f>
        <v/>
      </c>
      <c r="J87" s="8">
        <f>IFERROR(I87*Configuração!$B$9,"")</f>
        <v/>
      </c>
      <c r="K87" s="8">
        <f>I87*Configuração!$B$12</f>
        <v/>
      </c>
      <c r="L87" s="8">
        <f>I87*Configuração!$B$13</f>
        <v/>
      </c>
      <c r="M87" s="9" t="n"/>
      <c r="N87" s="8">
        <f>IF(M87="",J87,M87)</f>
        <v/>
      </c>
      <c r="O87" s="8">
        <f>IFERROR(N87*Configuração!$B$3,0)</f>
        <v/>
      </c>
      <c r="P87" s="8">
        <f>IFERROR(N87-I87-O87,"")</f>
        <v/>
      </c>
      <c r="Q87" s="10">
        <f>IFERROR(P87/N87,"")</f>
        <v/>
      </c>
    </row>
    <row r="88">
      <c r="A88" t="n">
        <v>84</v>
      </c>
      <c r="B88" t="inlineStr">
        <is>
          <t>Geladinhos, picolés e bebidas sem álcool</t>
        </is>
      </c>
      <c r="C88" t="inlineStr">
        <is>
          <t>Chocolate quente em garrafa (inverno)</t>
        </is>
      </c>
      <c r="D88" s="6" t="n">
        <v>8</v>
      </c>
      <c r="E88" s="7" t="n"/>
      <c r="F88" s="8">
        <f>SUMIFS(Receitas!$H$2:$H$1025,Receitas!$A$2:$A$1025,A88,Receitas!$C$2:$C$1025,"Ingrediente")</f>
        <v/>
      </c>
      <c r="G88" s="8">
        <f>IF(ISNUMBER(E88),E88*Configuração!$B$16,0)</f>
        <v/>
      </c>
      <c r="H88" s="8">
        <f>SUMIFS(Receitas!$H$2:$H$1025,Receitas!$A$2:$A$1025,A88,Receitas!$C$2:$C$1025,"Embalagem")</f>
        <v/>
      </c>
      <c r="I88" s="8">
        <f>(F88+G88)/D88+H88</f>
        <v/>
      </c>
      <c r="J88" s="8">
        <f>IFERROR(I88*Configuração!$B$9,"")</f>
        <v/>
      </c>
      <c r="K88" s="8">
        <f>I88*Configuração!$B$12</f>
        <v/>
      </c>
      <c r="L88" s="8">
        <f>I88*Configuração!$B$13</f>
        <v/>
      </c>
      <c r="M88" s="9" t="n"/>
      <c r="N88" s="8">
        <f>IF(M88="",J88,M88)</f>
        <v/>
      </c>
      <c r="O88" s="8">
        <f>IFERROR(N88*Configuração!$B$3,0)</f>
        <v/>
      </c>
      <c r="P88" s="8">
        <f>IFERROR(N88-I88-O88,"")</f>
        <v/>
      </c>
      <c r="Q88" s="10">
        <f>IFERROR(P88/N88,"")</f>
        <v/>
      </c>
    </row>
    <row r="89">
      <c r="A89" t="n">
        <v>85</v>
      </c>
      <c r="B89" t="inlineStr">
        <is>
          <t>Geladinhos, picolés e bebidas sem álcool</t>
        </is>
      </c>
      <c r="C89" t="inlineStr">
        <is>
          <t>Soda italiana e drinks sem álcool para festas</t>
        </is>
      </c>
      <c r="D89" s="6" t="n">
        <v>8</v>
      </c>
      <c r="E89" s="7" t="n"/>
      <c r="F89" s="8">
        <f>SUMIFS(Receitas!$H$2:$H$1025,Receitas!$A$2:$A$1025,A89,Receitas!$C$2:$C$1025,"Ingrediente")</f>
        <v/>
      </c>
      <c r="G89" s="8">
        <f>IF(ISNUMBER(E89),E89*Configuração!$B$16,0)</f>
        <v/>
      </c>
      <c r="H89" s="8">
        <f>SUMIFS(Receitas!$H$2:$H$1025,Receitas!$A$2:$A$1025,A89,Receitas!$C$2:$C$1025,"Embalagem")</f>
        <v/>
      </c>
      <c r="I89" s="8">
        <f>(F89+G89)/D89+H89</f>
        <v/>
      </c>
      <c r="J89" s="8">
        <f>IFERROR(I89*Configuração!$B$9,"")</f>
        <v/>
      </c>
      <c r="K89" s="8">
        <f>I89*Configuração!$B$12</f>
        <v/>
      </c>
      <c r="L89" s="8">
        <f>I89*Configuração!$B$13</f>
        <v/>
      </c>
      <c r="M89" s="9" t="n"/>
      <c r="N89" s="8">
        <f>IF(M89="",J89,M89)</f>
        <v/>
      </c>
      <c r="O89" s="8">
        <f>IFERROR(N89*Configuração!$B$3,0)</f>
        <v/>
      </c>
      <c r="P89" s="8">
        <f>IFERROR(N89-I89-O89,"")</f>
        <v/>
      </c>
      <c r="Q89" s="10">
        <f>IFERROR(P89/N89,"")</f>
        <v/>
      </c>
    </row>
    <row r="90">
      <c r="A90" t="n">
        <v>86</v>
      </c>
      <c r="B90" t="inlineStr">
        <is>
          <t>Geladinhos, picolés e bebidas sem álcool</t>
        </is>
      </c>
      <c r="C90" t="inlineStr">
        <is>
          <t>Vitaminas e smoothies</t>
        </is>
      </c>
      <c r="D90" s="6" t="n">
        <v>8</v>
      </c>
      <c r="E90" s="7" t="n"/>
      <c r="F90" s="8">
        <f>SUMIFS(Receitas!$H$2:$H$1025,Receitas!$A$2:$A$1025,A90,Receitas!$C$2:$C$1025,"Ingrediente")</f>
        <v/>
      </c>
      <c r="G90" s="8">
        <f>IF(ISNUMBER(E90),E90*Configuração!$B$16,0)</f>
        <v/>
      </c>
      <c r="H90" s="8">
        <f>SUMIFS(Receitas!$H$2:$H$1025,Receitas!$A$2:$A$1025,A90,Receitas!$C$2:$C$1025,"Embalagem")</f>
        <v/>
      </c>
      <c r="I90" s="8">
        <f>(F90+G90)/D90+H90</f>
        <v/>
      </c>
      <c r="J90" s="8">
        <f>IFERROR(I90*Configuração!$B$9,"")</f>
        <v/>
      </c>
      <c r="K90" s="8">
        <f>I90*Configuração!$B$12</f>
        <v/>
      </c>
      <c r="L90" s="8">
        <f>I90*Configuração!$B$13</f>
        <v/>
      </c>
      <c r="M90" s="9" t="n"/>
      <c r="N90" s="8">
        <f>IF(M90="",J90,M90)</f>
        <v/>
      </c>
      <c r="O90" s="8">
        <f>IFERROR(N90*Configuração!$B$3,0)</f>
        <v/>
      </c>
      <c r="P90" s="8">
        <f>IFERROR(N90-I90-O90,"")</f>
        <v/>
      </c>
      <c r="Q90" s="10">
        <f>IFERROR(P90/N90,"")</f>
        <v/>
      </c>
    </row>
    <row r="91">
      <c r="A91" t="n">
        <v>87</v>
      </c>
      <c r="B91" t="inlineStr">
        <is>
          <t>Pães, biscoitos e quitandas</t>
        </is>
      </c>
      <c r="C91" t="inlineStr">
        <is>
          <t>Pão caseiro por encomenda</t>
        </is>
      </c>
      <c r="D91" s="6" t="n">
        <v>4</v>
      </c>
      <c r="E91" s="7" t="n"/>
      <c r="F91" s="8">
        <f>SUMIFS(Receitas!$H$2:$H$1025,Receitas!$A$2:$A$1025,A91,Receitas!$C$2:$C$1025,"Ingrediente")</f>
        <v/>
      </c>
      <c r="G91" s="8">
        <f>IF(ISNUMBER(E91),E91*Configuração!$B$16,0)</f>
        <v/>
      </c>
      <c r="H91" s="8">
        <f>SUMIFS(Receitas!$H$2:$H$1025,Receitas!$A$2:$A$1025,A91,Receitas!$C$2:$C$1025,"Embalagem")</f>
        <v/>
      </c>
      <c r="I91" s="8">
        <f>(F91+G91)/D91+H91</f>
        <v/>
      </c>
      <c r="J91" s="8">
        <f>IFERROR(I91*Configuração!$B$9,"")</f>
        <v/>
      </c>
      <c r="K91" s="8">
        <f>I91*Configuração!$B$12</f>
        <v/>
      </c>
      <c r="L91" s="8">
        <f>I91*Configuração!$B$13</f>
        <v/>
      </c>
      <c r="M91" s="9" t="n"/>
      <c r="N91" s="8">
        <f>IF(M91="",J91,M91)</f>
        <v/>
      </c>
      <c r="O91" s="8">
        <f>IFERROR(N91*Configuração!$B$3,0)</f>
        <v/>
      </c>
      <c r="P91" s="8">
        <f>IFERROR(N91-I91-O91,"")</f>
        <v/>
      </c>
      <c r="Q91" s="10">
        <f>IFERROR(P91/N91,"")</f>
        <v/>
      </c>
    </row>
    <row r="92">
      <c r="A92" t="n">
        <v>88</v>
      </c>
      <c r="B92" t="inlineStr">
        <is>
          <t>Pães, biscoitos e quitandas</t>
        </is>
      </c>
      <c r="C92" t="inlineStr">
        <is>
          <t>Pão de queijo assado e congelado</t>
        </is>
      </c>
      <c r="D92" s="6" t="n">
        <v>50</v>
      </c>
      <c r="E92" s="7" t="n"/>
      <c r="F92" s="8">
        <f>SUMIFS(Receitas!$H$2:$H$1025,Receitas!$A$2:$A$1025,A92,Receitas!$C$2:$C$1025,"Ingrediente")</f>
        <v/>
      </c>
      <c r="G92" s="8">
        <f>IF(ISNUMBER(E92),E92*Configuração!$B$16,0)</f>
        <v/>
      </c>
      <c r="H92" s="8">
        <f>SUMIFS(Receitas!$H$2:$H$1025,Receitas!$A$2:$A$1025,A92,Receitas!$C$2:$C$1025,"Embalagem")</f>
        <v/>
      </c>
      <c r="I92" s="8">
        <f>(F92+G92)/D92+H92</f>
        <v/>
      </c>
      <c r="J92" s="8">
        <f>IFERROR(I92*Configuração!$B$9,"")</f>
        <v/>
      </c>
      <c r="K92" s="8">
        <f>I92*Configuração!$B$12</f>
        <v/>
      </c>
      <c r="L92" s="8">
        <f>I92*Configuração!$B$13</f>
        <v/>
      </c>
      <c r="M92" s="9" t="n"/>
      <c r="N92" s="8">
        <f>IF(M92="",J92,M92)</f>
        <v/>
      </c>
      <c r="O92" s="8">
        <f>IFERROR(N92*Configuração!$B$3,0)</f>
        <v/>
      </c>
      <c r="P92" s="8">
        <f>IFERROR(N92-I92-O92,"")</f>
        <v/>
      </c>
      <c r="Q92" s="10">
        <f>IFERROR(P92/N92,"")</f>
        <v/>
      </c>
    </row>
    <row r="93">
      <c r="A93" t="n">
        <v>89</v>
      </c>
      <c r="B93" t="inlineStr">
        <is>
          <t>Pães, biscoitos e quitandas</t>
        </is>
      </c>
      <c r="C93" t="inlineStr">
        <is>
          <t>Biscoito de polvilho</t>
        </is>
      </c>
      <c r="D93" s="6" t="n">
        <v>8</v>
      </c>
      <c r="E93" s="7" t="n"/>
      <c r="F93" s="8">
        <f>SUMIFS(Receitas!$H$2:$H$1025,Receitas!$A$2:$A$1025,A93,Receitas!$C$2:$C$1025,"Ingrediente")</f>
        <v/>
      </c>
      <c r="G93" s="8">
        <f>IF(ISNUMBER(E93),E93*Configuração!$B$16,0)</f>
        <v/>
      </c>
      <c r="H93" s="8">
        <f>SUMIFS(Receitas!$H$2:$H$1025,Receitas!$A$2:$A$1025,A93,Receitas!$C$2:$C$1025,"Embalagem")</f>
        <v/>
      </c>
      <c r="I93" s="8">
        <f>(F93+G93)/D93+H93</f>
        <v/>
      </c>
      <c r="J93" s="8">
        <f>IFERROR(I93*Configuração!$B$9,"")</f>
        <v/>
      </c>
      <c r="K93" s="8">
        <f>I93*Configuração!$B$12</f>
        <v/>
      </c>
      <c r="L93" s="8">
        <f>I93*Configuração!$B$13</f>
        <v/>
      </c>
      <c r="M93" s="9" t="n"/>
      <c r="N93" s="8">
        <f>IF(M93="",J93,M93)</f>
        <v/>
      </c>
      <c r="O93" s="8">
        <f>IFERROR(N93*Configuração!$B$3,0)</f>
        <v/>
      </c>
      <c r="P93" s="8">
        <f>IFERROR(N93-I93-O93,"")</f>
        <v/>
      </c>
      <c r="Q93" s="10">
        <f>IFERROR(P93/N93,"")</f>
        <v/>
      </c>
    </row>
    <row r="94">
      <c r="A94" t="n">
        <v>90</v>
      </c>
      <c r="B94" t="inlineStr">
        <is>
          <t>Pães, biscoitos e quitandas</t>
        </is>
      </c>
      <c r="C94" t="inlineStr">
        <is>
          <t>Broa de milho</t>
        </is>
      </c>
      <c r="D94" s="6" t="n">
        <v>12</v>
      </c>
      <c r="E94" s="7" t="n"/>
      <c r="F94" s="8">
        <f>SUMIFS(Receitas!$H$2:$H$1025,Receitas!$A$2:$A$1025,A94,Receitas!$C$2:$C$1025,"Ingrediente")</f>
        <v/>
      </c>
      <c r="G94" s="8">
        <f>IF(ISNUMBER(E94),E94*Configuração!$B$16,0)</f>
        <v/>
      </c>
      <c r="H94" s="8">
        <f>SUMIFS(Receitas!$H$2:$H$1025,Receitas!$A$2:$A$1025,A94,Receitas!$C$2:$C$1025,"Embalagem")</f>
        <v/>
      </c>
      <c r="I94" s="8">
        <f>(F94+G94)/D94+H94</f>
        <v/>
      </c>
      <c r="J94" s="8">
        <f>IFERROR(I94*Configuração!$B$9,"")</f>
        <v/>
      </c>
      <c r="K94" s="8">
        <f>I94*Configuração!$B$12</f>
        <v/>
      </c>
      <c r="L94" s="8">
        <f>I94*Configuração!$B$13</f>
        <v/>
      </c>
      <c r="M94" s="9" t="n"/>
      <c r="N94" s="8">
        <f>IF(M94="",J94,M94)</f>
        <v/>
      </c>
      <c r="O94" s="8">
        <f>IFERROR(N94*Configuração!$B$3,0)</f>
        <v/>
      </c>
      <c r="P94" s="8">
        <f>IFERROR(N94-I94-O94,"")</f>
        <v/>
      </c>
      <c r="Q94" s="10">
        <f>IFERROR(P94/N94,"")</f>
        <v/>
      </c>
    </row>
    <row r="95">
      <c r="A95" t="n">
        <v>91</v>
      </c>
      <c r="B95" t="inlineStr">
        <is>
          <t>Pães, biscoitos e quitandas</t>
        </is>
      </c>
      <c r="C95" t="inlineStr">
        <is>
          <t>Rosca e pão doce</t>
        </is>
      </c>
      <c r="D95" s="6" t="n">
        <v>3</v>
      </c>
      <c r="E95" s="7" t="n"/>
      <c r="F95" s="8">
        <f>SUMIFS(Receitas!$H$2:$H$1025,Receitas!$A$2:$A$1025,A95,Receitas!$C$2:$C$1025,"Ingrediente")</f>
        <v/>
      </c>
      <c r="G95" s="8">
        <f>IF(ISNUMBER(E95),E95*Configuração!$B$16,0)</f>
        <v/>
      </c>
      <c r="H95" s="8">
        <f>SUMIFS(Receitas!$H$2:$H$1025,Receitas!$A$2:$A$1025,A95,Receitas!$C$2:$C$1025,"Embalagem")</f>
        <v/>
      </c>
      <c r="I95" s="8">
        <f>(F95+G95)/D95+H95</f>
        <v/>
      </c>
      <c r="J95" s="8">
        <f>IFERROR(I95*Configuração!$B$9,"")</f>
        <v/>
      </c>
      <c r="K95" s="8">
        <f>I95*Configuração!$B$12</f>
        <v/>
      </c>
      <c r="L95" s="8">
        <f>I95*Configuração!$B$13</f>
        <v/>
      </c>
      <c r="M95" s="9" t="n"/>
      <c r="N95" s="8">
        <f>IF(M95="",J95,M95)</f>
        <v/>
      </c>
      <c r="O95" s="8">
        <f>IFERROR(N95*Configuração!$B$3,0)</f>
        <v/>
      </c>
      <c r="P95" s="8">
        <f>IFERROR(N95-I95-O95,"")</f>
        <v/>
      </c>
      <c r="Q95" s="10">
        <f>IFERROR(P95/N95,"")</f>
        <v/>
      </c>
    </row>
    <row r="96">
      <c r="A96" t="n">
        <v>92</v>
      </c>
      <c r="B96" t="inlineStr">
        <is>
          <t>Pães, biscoitos e quitandas</t>
        </is>
      </c>
      <c r="C96" t="inlineStr">
        <is>
          <t>Pão de batata recheado</t>
        </is>
      </c>
      <c r="D96" s="6" t="n">
        <v>24</v>
      </c>
      <c r="E96" s="7" t="n"/>
      <c r="F96" s="8">
        <f>SUMIFS(Receitas!$H$2:$H$1025,Receitas!$A$2:$A$1025,A96,Receitas!$C$2:$C$1025,"Ingrediente")</f>
        <v/>
      </c>
      <c r="G96" s="8">
        <f>IF(ISNUMBER(E96),E96*Configuração!$B$16,0)</f>
        <v/>
      </c>
      <c r="H96" s="8">
        <f>SUMIFS(Receitas!$H$2:$H$1025,Receitas!$A$2:$A$1025,A96,Receitas!$C$2:$C$1025,"Embalagem")</f>
        <v/>
      </c>
      <c r="I96" s="8">
        <f>(F96+G96)/D96+H96</f>
        <v/>
      </c>
      <c r="J96" s="8">
        <f>IFERROR(I96*Configuração!$B$9,"")</f>
        <v/>
      </c>
      <c r="K96" s="8">
        <f>I96*Configuração!$B$12</f>
        <v/>
      </c>
      <c r="L96" s="8">
        <f>I96*Configuração!$B$13</f>
        <v/>
      </c>
      <c r="M96" s="9" t="n"/>
      <c r="N96" s="8">
        <f>IF(M96="",J96,M96)</f>
        <v/>
      </c>
      <c r="O96" s="8">
        <f>IFERROR(N96*Configuração!$B$3,0)</f>
        <v/>
      </c>
      <c r="P96" s="8">
        <f>IFERROR(N96-I96-O96,"")</f>
        <v/>
      </c>
      <c r="Q96" s="10">
        <f>IFERROR(P96/N96,"")</f>
        <v/>
      </c>
    </row>
    <row r="97">
      <c r="A97" t="n">
        <v>93</v>
      </c>
      <c r="B97" t="inlineStr">
        <is>
          <t>Pães, biscoitos e quitandas</t>
        </is>
      </c>
      <c r="C97" t="inlineStr">
        <is>
          <t>Sonho</t>
        </is>
      </c>
      <c r="D97" s="6" t="n">
        <v>16</v>
      </c>
      <c r="E97" s="7" t="n"/>
      <c r="F97" s="8">
        <f>SUMIFS(Receitas!$H$2:$H$1025,Receitas!$A$2:$A$1025,A97,Receitas!$C$2:$C$1025,"Ingrediente")</f>
        <v/>
      </c>
      <c r="G97" s="8">
        <f>IF(ISNUMBER(E97),E97*Configuração!$B$16,0)</f>
        <v/>
      </c>
      <c r="H97" s="8">
        <f>SUMIFS(Receitas!$H$2:$H$1025,Receitas!$A$2:$A$1025,A97,Receitas!$C$2:$C$1025,"Embalagem")</f>
        <v/>
      </c>
      <c r="I97" s="8">
        <f>(F97+G97)/D97+H97</f>
        <v/>
      </c>
      <c r="J97" s="8">
        <f>IFERROR(I97*Configuração!$B$9,"")</f>
        <v/>
      </c>
      <c r="K97" s="8">
        <f>I97*Configuração!$B$12</f>
        <v/>
      </c>
      <c r="L97" s="8">
        <f>I97*Configuração!$B$13</f>
        <v/>
      </c>
      <c r="M97" s="9" t="n"/>
      <c r="N97" s="8">
        <f>IF(M97="",J97,M97)</f>
        <v/>
      </c>
      <c r="O97" s="8">
        <f>IFERROR(N97*Configuração!$B$3,0)</f>
        <v/>
      </c>
      <c r="P97" s="8">
        <f>IFERROR(N97-I97-O97,"")</f>
        <v/>
      </c>
      <c r="Q97" s="10">
        <f>IFERROR(P97/N97,"")</f>
        <v/>
      </c>
    </row>
    <row r="98">
      <c r="A98" t="n">
        <v>94</v>
      </c>
      <c r="B98" t="inlineStr">
        <is>
          <t>Pães, biscoitos e quitandas</t>
        </is>
      </c>
      <c r="C98" t="inlineStr">
        <is>
          <t>Cookies artesanais</t>
        </is>
      </c>
      <c r="D98" s="6" t="n">
        <v>15</v>
      </c>
      <c r="E98" s="7" t="n"/>
      <c r="F98" s="8">
        <f>SUMIFS(Receitas!$H$2:$H$1025,Receitas!$A$2:$A$1025,A98,Receitas!$C$2:$C$1025,"Ingrediente")</f>
        <v/>
      </c>
      <c r="G98" s="8">
        <f>IF(ISNUMBER(E98),E98*Configuração!$B$16,0)</f>
        <v/>
      </c>
      <c r="H98" s="8">
        <f>SUMIFS(Receitas!$H$2:$H$1025,Receitas!$A$2:$A$1025,A98,Receitas!$C$2:$C$1025,"Embalagem")</f>
        <v/>
      </c>
      <c r="I98" s="8">
        <f>(F98+G98)/D98+H98</f>
        <v/>
      </c>
      <c r="J98" s="8">
        <f>IFERROR(I98*Configuração!$B$9,"")</f>
        <v/>
      </c>
      <c r="K98" s="8">
        <f>I98*Configuração!$B$12</f>
        <v/>
      </c>
      <c r="L98" s="8">
        <f>I98*Configuração!$B$13</f>
        <v/>
      </c>
      <c r="M98" s="9" t="n"/>
      <c r="N98" s="8">
        <f>IF(M98="",J98,M98)</f>
        <v/>
      </c>
      <c r="O98" s="8">
        <f>IFERROR(N98*Configuração!$B$3,0)</f>
        <v/>
      </c>
      <c r="P98" s="8">
        <f>IFERROR(N98-I98-O98,"")</f>
        <v/>
      </c>
      <c r="Q98" s="10">
        <f>IFERROR(P98/N98,"")</f>
        <v/>
      </c>
    </row>
    <row r="99">
      <c r="A99" t="n">
        <v>95</v>
      </c>
      <c r="B99" t="inlineStr">
        <is>
          <t>Pães, biscoitos e quitandas</t>
        </is>
      </c>
      <c r="C99" t="inlineStr">
        <is>
          <t>Biscoitos amanteigados decorados</t>
        </is>
      </c>
      <c r="D99" s="6" t="n">
        <v>40</v>
      </c>
      <c r="E99" s="7" t="n"/>
      <c r="F99" s="8">
        <f>SUMIFS(Receitas!$H$2:$H$1025,Receitas!$A$2:$A$1025,A99,Receitas!$C$2:$C$1025,"Ingrediente")</f>
        <v/>
      </c>
      <c r="G99" s="8">
        <f>IF(ISNUMBER(E99),E99*Configuração!$B$16,0)</f>
        <v/>
      </c>
      <c r="H99" s="8">
        <f>SUMIFS(Receitas!$H$2:$H$1025,Receitas!$A$2:$A$1025,A99,Receitas!$C$2:$C$1025,"Embalagem")</f>
        <v/>
      </c>
      <c r="I99" s="8">
        <f>(F99+G99)/D99+H99</f>
        <v/>
      </c>
      <c r="J99" s="8">
        <f>IFERROR(I99*Configuração!$B$9,"")</f>
        <v/>
      </c>
      <c r="K99" s="8">
        <f>I99*Configuração!$B$12</f>
        <v/>
      </c>
      <c r="L99" s="8">
        <f>I99*Configuração!$B$13</f>
        <v/>
      </c>
      <c r="M99" s="9" t="n"/>
      <c r="N99" s="8">
        <f>IF(M99="",J99,M99)</f>
        <v/>
      </c>
      <c r="O99" s="8">
        <f>IFERROR(N99*Configuração!$B$3,0)</f>
        <v/>
      </c>
      <c r="P99" s="8">
        <f>IFERROR(N99-I99-O99,"")</f>
        <v/>
      </c>
      <c r="Q99" s="10">
        <f>IFERROR(P99/N99,"")</f>
        <v/>
      </c>
    </row>
    <row r="100">
      <c r="A100" t="n">
        <v>96</v>
      </c>
      <c r="B100" t="inlineStr">
        <is>
          <t>Pães, biscoitos e quitandas</t>
        </is>
      </c>
      <c r="C100" t="inlineStr">
        <is>
          <t>Rosquinha de nata</t>
        </is>
      </c>
      <c r="D100" s="6" t="n">
        <v>40</v>
      </c>
      <c r="E100" s="7" t="n"/>
      <c r="F100" s="8">
        <f>SUMIFS(Receitas!$H$2:$H$1025,Receitas!$A$2:$A$1025,A100,Receitas!$C$2:$C$1025,"Ingrediente")</f>
        <v/>
      </c>
      <c r="G100" s="8">
        <f>IF(ISNUMBER(E100),E100*Configuração!$B$16,0)</f>
        <v/>
      </c>
      <c r="H100" s="8">
        <f>SUMIFS(Receitas!$H$2:$H$1025,Receitas!$A$2:$A$1025,A100,Receitas!$C$2:$C$1025,"Embalagem")</f>
        <v/>
      </c>
      <c r="I100" s="8">
        <f>(F100+G100)/D100+H100</f>
        <v/>
      </c>
      <c r="J100" s="8">
        <f>IFERROR(I100*Configuração!$B$9,"")</f>
        <v/>
      </c>
      <c r="K100" s="8">
        <f>I100*Configuração!$B$12</f>
        <v/>
      </c>
      <c r="L100" s="8">
        <f>I100*Configuração!$B$13</f>
        <v/>
      </c>
      <c r="M100" s="9" t="n"/>
      <c r="N100" s="8">
        <f>IF(M100="",J100,M100)</f>
        <v/>
      </c>
      <c r="O100" s="8">
        <f>IFERROR(N100*Configuração!$B$3,0)</f>
        <v/>
      </c>
      <c r="P100" s="8">
        <f>IFERROR(N100-I100-O100,"")</f>
        <v/>
      </c>
      <c r="Q100" s="10">
        <f>IFERROR(P100/N100,"")</f>
        <v/>
      </c>
    </row>
    <row r="101">
      <c r="A101" t="n">
        <v>97</v>
      </c>
      <c r="B101" t="inlineStr">
        <is>
          <t>Pães, biscoitos e quitandas</t>
        </is>
      </c>
      <c r="C101" t="inlineStr">
        <is>
          <t>Pão de alho caseiro</t>
        </is>
      </c>
      <c r="D101" s="6" t="n">
        <v>10</v>
      </c>
      <c r="E101" s="7" t="n"/>
      <c r="F101" s="8">
        <f>SUMIFS(Receitas!$H$2:$H$1025,Receitas!$A$2:$A$1025,A101,Receitas!$C$2:$C$1025,"Ingrediente")</f>
        <v/>
      </c>
      <c r="G101" s="8">
        <f>IF(ISNUMBER(E101),E101*Configuração!$B$16,0)</f>
        <v/>
      </c>
      <c r="H101" s="8">
        <f>SUMIFS(Receitas!$H$2:$H$1025,Receitas!$A$2:$A$1025,A101,Receitas!$C$2:$C$1025,"Embalagem")</f>
        <v/>
      </c>
      <c r="I101" s="8">
        <f>(F101+G101)/D101+H101</f>
        <v/>
      </c>
      <c r="J101" s="8">
        <f>IFERROR(I101*Configuração!$B$9,"")</f>
        <v/>
      </c>
      <c r="K101" s="8">
        <f>I101*Configuração!$B$12</f>
        <v/>
      </c>
      <c r="L101" s="8">
        <f>I101*Configuração!$B$13</f>
        <v/>
      </c>
      <c r="M101" s="9" t="n"/>
      <c r="N101" s="8">
        <f>IF(M101="",J101,M101)</f>
        <v/>
      </c>
      <c r="O101" s="8">
        <f>IFERROR(N101*Configuração!$B$3,0)</f>
        <v/>
      </c>
      <c r="P101" s="8">
        <f>IFERROR(N101-I101-O101,"")</f>
        <v/>
      </c>
      <c r="Q101" s="10">
        <f>IFERROR(P101/N101,"")</f>
        <v/>
      </c>
    </row>
    <row r="102">
      <c r="A102" t="n">
        <v>98</v>
      </c>
      <c r="B102" t="inlineStr">
        <is>
          <t>Pães, biscoitos e quitandas</t>
        </is>
      </c>
      <c r="C102" t="inlineStr">
        <is>
          <t>Torradas temperadas e croutons</t>
        </is>
      </c>
      <c r="D102" s="6" t="n">
        <v>8</v>
      </c>
      <c r="E102" s="7" t="n"/>
      <c r="F102" s="8">
        <f>SUMIFS(Receitas!$H$2:$H$1025,Receitas!$A$2:$A$1025,A102,Receitas!$C$2:$C$1025,"Ingrediente")</f>
        <v/>
      </c>
      <c r="G102" s="8">
        <f>IF(ISNUMBER(E102),E102*Configuração!$B$16,0)</f>
        <v/>
      </c>
      <c r="H102" s="8">
        <f>SUMIFS(Receitas!$H$2:$H$1025,Receitas!$A$2:$A$1025,A102,Receitas!$C$2:$C$1025,"Embalagem")</f>
        <v/>
      </c>
      <c r="I102" s="8">
        <f>(F102+G102)/D102+H102</f>
        <v/>
      </c>
      <c r="J102" s="8">
        <f>IFERROR(I102*Configuração!$B$9,"")</f>
        <v/>
      </c>
      <c r="K102" s="8">
        <f>I102*Configuração!$B$12</f>
        <v/>
      </c>
      <c r="L102" s="8">
        <f>I102*Configuração!$B$13</f>
        <v/>
      </c>
      <c r="M102" s="9" t="n"/>
      <c r="N102" s="8">
        <f>IF(M102="",J102,M102)</f>
        <v/>
      </c>
      <c r="O102" s="8">
        <f>IFERROR(N102*Configuração!$B$3,0)</f>
        <v/>
      </c>
      <c r="P102" s="8">
        <f>IFERROR(N102-I102-O102,"")</f>
        <v/>
      </c>
      <c r="Q102" s="10">
        <f>IFERROR(P102/N102,"")</f>
        <v/>
      </c>
    </row>
    <row r="103">
      <c r="A103" t="n">
        <v>99</v>
      </c>
      <c r="B103" t="inlineStr">
        <is>
          <t>Pães, biscoitos e quitandas</t>
        </is>
      </c>
      <c r="C103" t="inlineStr">
        <is>
          <t>Pão de hambúrguer e de hot dog para lanchonetes</t>
        </is>
      </c>
      <c r="D103" s="6" t="n">
        <v>16</v>
      </c>
      <c r="E103" s="7" t="n"/>
      <c r="F103" s="8">
        <f>SUMIFS(Receitas!$H$2:$H$1025,Receitas!$A$2:$A$1025,A103,Receitas!$C$2:$C$1025,"Ingrediente")</f>
        <v/>
      </c>
      <c r="G103" s="8">
        <f>IF(ISNUMBER(E103),E103*Configuração!$B$16,0)</f>
        <v/>
      </c>
      <c r="H103" s="8">
        <f>SUMIFS(Receitas!$H$2:$H$1025,Receitas!$A$2:$A$1025,A103,Receitas!$C$2:$C$1025,"Embalagem")</f>
        <v/>
      </c>
      <c r="I103" s="8">
        <f>(F103+G103)/D103+H103</f>
        <v/>
      </c>
      <c r="J103" s="8">
        <f>IFERROR(I103*Configuração!$B$9,"")</f>
        <v/>
      </c>
      <c r="K103" s="8">
        <f>I103*Configuração!$B$12</f>
        <v/>
      </c>
      <c r="L103" s="8">
        <f>I103*Configuração!$B$13</f>
        <v/>
      </c>
      <c r="M103" s="9" t="n"/>
      <c r="N103" s="8">
        <f>IF(M103="",J103,M103)</f>
        <v/>
      </c>
      <c r="O103" s="8">
        <f>IFERROR(N103*Configuração!$B$3,0)</f>
        <v/>
      </c>
      <c r="P103" s="8">
        <f>IFERROR(N103-I103-O103,"")</f>
        <v/>
      </c>
      <c r="Q103" s="10">
        <f>IFERROR(P103/N103,"")</f>
        <v/>
      </c>
    </row>
    <row r="104">
      <c r="A104" t="n">
        <v>100</v>
      </c>
      <c r="B104" t="inlineStr">
        <is>
          <t>Pães, biscoitos e quitandas</t>
        </is>
      </c>
      <c r="C104" t="inlineStr">
        <is>
          <t>Grissini e palitos salgados</t>
        </is>
      </c>
      <c r="D104" s="6" t="n">
        <v>6</v>
      </c>
      <c r="E104" s="7" t="n"/>
      <c r="F104" s="8">
        <f>SUMIFS(Receitas!$H$2:$H$1025,Receitas!$A$2:$A$1025,A104,Receitas!$C$2:$C$1025,"Ingrediente")</f>
        <v/>
      </c>
      <c r="G104" s="8">
        <f>IF(ISNUMBER(E104),E104*Configuração!$B$16,0)</f>
        <v/>
      </c>
      <c r="H104" s="8">
        <f>SUMIFS(Receitas!$H$2:$H$1025,Receitas!$A$2:$A$1025,A104,Receitas!$C$2:$C$1025,"Embalagem")</f>
        <v/>
      </c>
      <c r="I104" s="8">
        <f>(F104+G104)/D104+H104</f>
        <v/>
      </c>
      <c r="J104" s="8">
        <f>IFERROR(I104*Configuração!$B$9,"")</f>
        <v/>
      </c>
      <c r="K104" s="8">
        <f>I104*Configuração!$B$12</f>
        <v/>
      </c>
      <c r="L104" s="8">
        <f>I104*Configuração!$B$13</f>
        <v/>
      </c>
      <c r="M104" s="9" t="n"/>
      <c r="N104" s="8">
        <f>IF(M104="",J104,M104)</f>
        <v/>
      </c>
      <c r="O104" s="8">
        <f>IFERROR(N104*Configuração!$B$3,0)</f>
        <v/>
      </c>
      <c r="P104" s="8">
        <f>IFERROR(N104-I104-O104,"")</f>
        <v/>
      </c>
      <c r="Q104" s="10">
        <f>IFERROR(P104/N104,"")</f>
        <v/>
      </c>
    </row>
    <row r="105">
      <c r="A105" t="n">
        <v>101</v>
      </c>
      <c r="B105" t="inlineStr">
        <is>
          <t>Fit, saudável e restrições</t>
        </is>
      </c>
      <c r="C105" t="inlineStr">
        <is>
          <t>Granola caseira</t>
        </is>
      </c>
      <c r="D105" s="6" t="n">
        <v>8</v>
      </c>
      <c r="E105" s="7" t="n"/>
      <c r="F105" s="8">
        <f>SUMIFS(Receitas!$H$2:$H$1025,Receitas!$A$2:$A$1025,A105,Receitas!$C$2:$C$1025,"Ingrediente")</f>
        <v/>
      </c>
      <c r="G105" s="8">
        <f>IF(ISNUMBER(E105),E105*Configuração!$B$16,0)</f>
        <v/>
      </c>
      <c r="H105" s="8">
        <f>SUMIFS(Receitas!$H$2:$H$1025,Receitas!$A$2:$A$1025,A105,Receitas!$C$2:$C$1025,"Embalagem")</f>
        <v/>
      </c>
      <c r="I105" s="8">
        <f>(F105+G105)/D105+H105</f>
        <v/>
      </c>
      <c r="J105" s="8">
        <f>IFERROR(I105*Configuração!$B$9,"")</f>
        <v/>
      </c>
      <c r="K105" s="8">
        <f>I105*Configuração!$B$12</f>
        <v/>
      </c>
      <c r="L105" s="8">
        <f>I105*Configuração!$B$13</f>
        <v/>
      </c>
      <c r="M105" s="9" t="n"/>
      <c r="N105" s="8">
        <f>IF(M105="",J105,M105)</f>
        <v/>
      </c>
      <c r="O105" s="8">
        <f>IFERROR(N105*Configuração!$B$3,0)</f>
        <v/>
      </c>
      <c r="P105" s="8">
        <f>IFERROR(N105-I105-O105,"")</f>
        <v/>
      </c>
      <c r="Q105" s="10">
        <f>IFERROR(P105/N105,"")</f>
        <v/>
      </c>
    </row>
    <row r="106">
      <c r="A106" t="n">
        <v>102</v>
      </c>
      <c r="B106" t="inlineStr">
        <is>
          <t>Fit, saudável e restrições</t>
        </is>
      </c>
      <c r="C106" t="inlineStr">
        <is>
          <t>Barrinha de cereal caseira</t>
        </is>
      </c>
      <c r="D106" s="6" t="n">
        <v>12</v>
      </c>
      <c r="E106" s="7" t="n"/>
      <c r="F106" s="8">
        <f>SUMIFS(Receitas!$H$2:$H$1025,Receitas!$A$2:$A$1025,A106,Receitas!$C$2:$C$1025,"Ingrediente")</f>
        <v/>
      </c>
      <c r="G106" s="8">
        <f>IF(ISNUMBER(E106),E106*Configuração!$B$16,0)</f>
        <v/>
      </c>
      <c r="H106" s="8">
        <f>SUMIFS(Receitas!$H$2:$H$1025,Receitas!$A$2:$A$1025,A106,Receitas!$C$2:$C$1025,"Embalagem")</f>
        <v/>
      </c>
      <c r="I106" s="8">
        <f>(F106+G106)/D106+H106</f>
        <v/>
      </c>
      <c r="J106" s="8">
        <f>IFERROR(I106*Configuração!$B$9,"")</f>
        <v/>
      </c>
      <c r="K106" s="8">
        <f>I106*Configuração!$B$12</f>
        <v/>
      </c>
      <c r="L106" s="8">
        <f>I106*Configuração!$B$13</f>
        <v/>
      </c>
      <c r="M106" s="9" t="n"/>
      <c r="N106" s="8">
        <f>IF(M106="",J106,M106)</f>
        <v/>
      </c>
      <c r="O106" s="8">
        <f>IFERROR(N106*Configuração!$B$3,0)</f>
        <v/>
      </c>
      <c r="P106" s="8">
        <f>IFERROR(N106-I106-O106,"")</f>
        <v/>
      </c>
      <c r="Q106" s="10">
        <f>IFERROR(P106/N106,"")</f>
        <v/>
      </c>
    </row>
    <row r="107">
      <c r="A107" t="n">
        <v>103</v>
      </c>
      <c r="B107" t="inlineStr">
        <is>
          <t>Fit, saudável e restrições</t>
        </is>
      </c>
      <c r="C107" t="inlineStr">
        <is>
          <t>Doces fit sem açúcar</t>
        </is>
      </c>
      <c r="D107" s="6" t="n">
        <v>25</v>
      </c>
      <c r="E107" s="7" t="n"/>
      <c r="F107" s="8">
        <f>SUMIFS(Receitas!$H$2:$H$1025,Receitas!$A$2:$A$1025,A107,Receitas!$C$2:$C$1025,"Ingrediente")</f>
        <v/>
      </c>
      <c r="G107" s="8">
        <f>IF(ISNUMBER(E107),E107*Configuração!$B$16,0)</f>
        <v/>
      </c>
      <c r="H107" s="8">
        <f>SUMIFS(Receitas!$H$2:$H$1025,Receitas!$A$2:$A$1025,A107,Receitas!$C$2:$C$1025,"Embalagem")</f>
        <v/>
      </c>
      <c r="I107" s="8">
        <f>(F107+G107)/D107+H107</f>
        <v/>
      </c>
      <c r="J107" s="8">
        <f>IFERROR(I107*Configuração!$B$9,"")</f>
        <v/>
      </c>
      <c r="K107" s="8">
        <f>I107*Configuração!$B$12</f>
        <v/>
      </c>
      <c r="L107" s="8">
        <f>I107*Configuração!$B$13</f>
        <v/>
      </c>
      <c r="M107" s="9" t="n"/>
      <c r="N107" s="8">
        <f>IF(M107="",J107,M107)</f>
        <v/>
      </c>
      <c r="O107" s="8">
        <f>IFERROR(N107*Configuração!$B$3,0)</f>
        <v/>
      </c>
      <c r="P107" s="8">
        <f>IFERROR(N107-I107-O107,"")</f>
        <v/>
      </c>
      <c r="Q107" s="10">
        <f>IFERROR(P107/N107,"")</f>
        <v/>
      </c>
    </row>
    <row r="108">
      <c r="A108" t="n">
        <v>104</v>
      </c>
      <c r="B108" t="inlineStr">
        <is>
          <t>Fit, saudável e restrições</t>
        </is>
      </c>
      <c r="C108" t="inlineStr">
        <is>
          <t>Pães low carb</t>
        </is>
      </c>
      <c r="D108" s="6" t="n">
        <v>8</v>
      </c>
      <c r="E108" s="7" t="n"/>
      <c r="F108" s="8">
        <f>SUMIFS(Receitas!$H$2:$H$1025,Receitas!$A$2:$A$1025,A108,Receitas!$C$2:$C$1025,"Ingrediente")</f>
        <v/>
      </c>
      <c r="G108" s="8">
        <f>IF(ISNUMBER(E108),E108*Configuração!$B$16,0)</f>
        <v/>
      </c>
      <c r="H108" s="8">
        <f>SUMIFS(Receitas!$H$2:$H$1025,Receitas!$A$2:$A$1025,A108,Receitas!$C$2:$C$1025,"Embalagem")</f>
        <v/>
      </c>
      <c r="I108" s="8">
        <f>(F108+G108)/D108+H108</f>
        <v/>
      </c>
      <c r="J108" s="8">
        <f>IFERROR(I108*Configuração!$B$9,"")</f>
        <v/>
      </c>
      <c r="K108" s="8">
        <f>I108*Configuração!$B$12</f>
        <v/>
      </c>
      <c r="L108" s="8">
        <f>I108*Configuração!$B$13</f>
        <v/>
      </c>
      <c r="M108" s="9" t="n"/>
      <c r="N108" s="8">
        <f>IF(M108="",J108,M108)</f>
        <v/>
      </c>
      <c r="O108" s="8">
        <f>IFERROR(N108*Configuração!$B$3,0)</f>
        <v/>
      </c>
      <c r="P108" s="8">
        <f>IFERROR(N108-I108-O108,"")</f>
        <v/>
      </c>
      <c r="Q108" s="10">
        <f>IFERROR(P108/N108,"")</f>
        <v/>
      </c>
    </row>
    <row r="109">
      <c r="A109" t="n">
        <v>105</v>
      </c>
      <c r="B109" t="inlineStr">
        <is>
          <t>Fit, saudável e restrições</t>
        </is>
      </c>
      <c r="C109" t="inlineStr">
        <is>
          <t>Bolos sem glúten e sem lactose</t>
        </is>
      </c>
      <c r="D109" s="6" t="n">
        <v>1</v>
      </c>
      <c r="E109" s="7" t="n"/>
      <c r="F109" s="8">
        <f>SUMIFS(Receitas!$H$2:$H$1025,Receitas!$A$2:$A$1025,A109,Receitas!$C$2:$C$1025,"Ingrediente")</f>
        <v/>
      </c>
      <c r="G109" s="8">
        <f>IF(ISNUMBER(E109),E109*Configuração!$B$16,0)</f>
        <v/>
      </c>
      <c r="H109" s="8">
        <f>SUMIFS(Receitas!$H$2:$H$1025,Receitas!$A$2:$A$1025,A109,Receitas!$C$2:$C$1025,"Embalagem")</f>
        <v/>
      </c>
      <c r="I109" s="8">
        <f>(F109+G109)/D109+H109</f>
        <v/>
      </c>
      <c r="J109" s="8">
        <f>IFERROR(I109*Configuração!$B$9,"")</f>
        <v/>
      </c>
      <c r="K109" s="8">
        <f>I109*Configuração!$B$12</f>
        <v/>
      </c>
      <c r="L109" s="8">
        <f>I109*Configuração!$B$13</f>
        <v/>
      </c>
      <c r="M109" s="9" t="n"/>
      <c r="N109" s="8">
        <f>IF(M109="",J109,M109)</f>
        <v/>
      </c>
      <c r="O109" s="8">
        <f>IFERROR(N109*Configuração!$B$3,0)</f>
        <v/>
      </c>
      <c r="P109" s="8">
        <f>IFERROR(N109-I109-O109,"")</f>
        <v/>
      </c>
      <c r="Q109" s="10">
        <f>IFERROR(P109/N109,"")</f>
        <v/>
      </c>
    </row>
    <row r="110">
      <c r="A110" t="n">
        <v>106</v>
      </c>
      <c r="B110" t="inlineStr">
        <is>
          <t>Fit, saudável e restrições</t>
        </is>
      </c>
      <c r="C110" t="inlineStr">
        <is>
          <t>Salada no pote</t>
        </is>
      </c>
      <c r="D110" s="6" t="n">
        <v>8</v>
      </c>
      <c r="E110" s="7" t="n"/>
      <c r="F110" s="8">
        <f>SUMIFS(Receitas!$H$2:$H$1025,Receitas!$A$2:$A$1025,A110,Receitas!$C$2:$C$1025,"Ingrediente")</f>
        <v/>
      </c>
      <c r="G110" s="8">
        <f>IF(ISNUMBER(E110),E110*Configuração!$B$16,0)</f>
        <v/>
      </c>
      <c r="H110" s="8">
        <f>SUMIFS(Receitas!$H$2:$H$1025,Receitas!$A$2:$A$1025,A110,Receitas!$C$2:$C$1025,"Embalagem")</f>
        <v/>
      </c>
      <c r="I110" s="8">
        <f>(F110+G110)/D110+H110</f>
        <v/>
      </c>
      <c r="J110" s="8">
        <f>IFERROR(I110*Configuração!$B$9,"")</f>
        <v/>
      </c>
      <c r="K110" s="8">
        <f>I110*Configuração!$B$12</f>
        <v/>
      </c>
      <c r="L110" s="8">
        <f>I110*Configuração!$B$13</f>
        <v/>
      </c>
      <c r="M110" s="9" t="n"/>
      <c r="N110" s="8">
        <f>IF(M110="",J110,M110)</f>
        <v/>
      </c>
      <c r="O110" s="8">
        <f>IFERROR(N110*Configuração!$B$3,0)</f>
        <v/>
      </c>
      <c r="P110" s="8">
        <f>IFERROR(N110-I110-O110,"")</f>
        <v/>
      </c>
      <c r="Q110" s="10">
        <f>IFERROR(P110/N110,"")</f>
        <v/>
      </c>
    </row>
    <row r="111">
      <c r="A111" t="n">
        <v>107</v>
      </c>
      <c r="B111" t="inlineStr">
        <is>
          <t>Fit, saudável e restrições</t>
        </is>
      </c>
      <c r="C111" t="inlineStr">
        <is>
          <t>Shot de gengibre</t>
        </is>
      </c>
      <c r="D111" s="6" t="n">
        <v>4</v>
      </c>
      <c r="E111" s="7" t="n"/>
      <c r="F111" s="8">
        <f>SUMIFS(Receitas!$H$2:$H$1025,Receitas!$A$2:$A$1025,A111,Receitas!$C$2:$C$1025,"Ingrediente")</f>
        <v/>
      </c>
      <c r="G111" s="8">
        <f>IF(ISNUMBER(E111),E111*Configuração!$B$16,0)</f>
        <v/>
      </c>
      <c r="H111" s="8">
        <f>SUMIFS(Receitas!$H$2:$H$1025,Receitas!$A$2:$A$1025,A111,Receitas!$C$2:$C$1025,"Embalagem")</f>
        <v/>
      </c>
      <c r="I111" s="8">
        <f>(F111+G111)/D111+H111</f>
        <v/>
      </c>
      <c r="J111" s="8">
        <f>IFERROR(I111*Configuração!$B$9,"")</f>
        <v/>
      </c>
      <c r="K111" s="8">
        <f>I111*Configuração!$B$12</f>
        <v/>
      </c>
      <c r="L111" s="8">
        <f>I111*Configuração!$B$13</f>
        <v/>
      </c>
      <c r="M111" s="9" t="n"/>
      <c r="N111" s="8">
        <f>IF(M111="",J111,M111)</f>
        <v/>
      </c>
      <c r="O111" s="8">
        <f>IFERROR(N111*Configuração!$B$3,0)</f>
        <v/>
      </c>
      <c r="P111" s="8">
        <f>IFERROR(N111-I111-O111,"")</f>
        <v/>
      </c>
      <c r="Q111" s="10">
        <f>IFERROR(P111/N111,"")</f>
        <v/>
      </c>
    </row>
    <row r="112">
      <c r="A112" t="n">
        <v>108</v>
      </c>
      <c r="B112" t="inlineStr">
        <is>
          <t>Fit, saudável e restrições</t>
        </is>
      </c>
      <c r="C112" t="inlineStr">
        <is>
          <t>Pasta de amendoim caseira</t>
        </is>
      </c>
      <c r="D112" s="6" t="n">
        <v>4</v>
      </c>
      <c r="E112" s="7" t="n"/>
      <c r="F112" s="8">
        <f>SUMIFS(Receitas!$H$2:$H$1025,Receitas!$A$2:$A$1025,A112,Receitas!$C$2:$C$1025,"Ingrediente")</f>
        <v/>
      </c>
      <c r="G112" s="8">
        <f>IF(ISNUMBER(E112),E112*Configuração!$B$16,0)</f>
        <v/>
      </c>
      <c r="H112" s="8">
        <f>SUMIFS(Receitas!$H$2:$H$1025,Receitas!$A$2:$A$1025,A112,Receitas!$C$2:$C$1025,"Embalagem")</f>
        <v/>
      </c>
      <c r="I112" s="8">
        <f>(F112+G112)/D112+H112</f>
        <v/>
      </c>
      <c r="J112" s="8">
        <f>IFERROR(I112*Configuração!$B$9,"")</f>
        <v/>
      </c>
      <c r="K112" s="8">
        <f>I112*Configuração!$B$12</f>
        <v/>
      </c>
      <c r="L112" s="8">
        <f>I112*Configuração!$B$13</f>
        <v/>
      </c>
      <c r="M112" s="9" t="n"/>
      <c r="N112" s="8">
        <f>IF(M112="",J112,M112)</f>
        <v/>
      </c>
      <c r="O112" s="8">
        <f>IFERROR(N112*Configuração!$B$3,0)</f>
        <v/>
      </c>
      <c r="P112" s="8">
        <f>IFERROR(N112-I112-O112,"")</f>
        <v/>
      </c>
      <c r="Q112" s="10">
        <f>IFERROR(P112/N112,"")</f>
        <v/>
      </c>
    </row>
    <row r="113">
      <c r="A113" t="n">
        <v>109</v>
      </c>
      <c r="B113" t="inlineStr">
        <is>
          <t>Fit, saudável e restrições</t>
        </is>
      </c>
      <c r="C113" t="inlineStr">
        <is>
          <t>Chips de batata-doce e de legumes</t>
        </is>
      </c>
      <c r="D113" s="6" t="n">
        <v>10</v>
      </c>
      <c r="E113" s="7" t="n"/>
      <c r="F113" s="8">
        <f>SUMIFS(Receitas!$H$2:$H$1025,Receitas!$A$2:$A$1025,A113,Receitas!$C$2:$C$1025,"Ingrediente")</f>
        <v/>
      </c>
      <c r="G113" s="8">
        <f>IF(ISNUMBER(E113),E113*Configuração!$B$16,0)</f>
        <v/>
      </c>
      <c r="H113" s="8">
        <f>SUMIFS(Receitas!$H$2:$H$1025,Receitas!$A$2:$A$1025,A113,Receitas!$C$2:$C$1025,"Embalagem")</f>
        <v/>
      </c>
      <c r="I113" s="8">
        <f>(F113+G113)/D113+H113</f>
        <v/>
      </c>
      <c r="J113" s="8">
        <f>IFERROR(I113*Configuração!$B$9,"")</f>
        <v/>
      </c>
      <c r="K113" s="8">
        <f>I113*Configuração!$B$12</f>
        <v/>
      </c>
      <c r="L113" s="8">
        <f>I113*Configuração!$B$13</f>
        <v/>
      </c>
      <c r="M113" s="9" t="n"/>
      <c r="N113" s="8">
        <f>IF(M113="",J113,M113)</f>
        <v/>
      </c>
      <c r="O113" s="8">
        <f>IFERROR(N113*Configuração!$B$3,0)</f>
        <v/>
      </c>
      <c r="P113" s="8">
        <f>IFERROR(N113-I113-O113,"")</f>
        <v/>
      </c>
      <c r="Q113" s="10">
        <f>IFERROR(P113/N113,"")</f>
        <v/>
      </c>
    </row>
    <row r="114">
      <c r="A114" t="n">
        <v>110</v>
      </c>
      <c r="B114" t="inlineStr">
        <is>
          <t>Fit, saudável e restrições</t>
        </is>
      </c>
      <c r="C114" t="inlineStr">
        <is>
          <t>Mix de castanhas porcionado</t>
        </is>
      </c>
      <c r="D114" s="6" t="n">
        <v>15</v>
      </c>
      <c r="E114" s="7" t="n"/>
      <c r="F114" s="8">
        <f>SUMIFS(Receitas!$H$2:$H$1025,Receitas!$A$2:$A$1025,A114,Receitas!$C$2:$C$1025,"Ingrediente")</f>
        <v/>
      </c>
      <c r="G114" s="8">
        <f>IF(ISNUMBER(E114),E114*Configuração!$B$16,0)</f>
        <v/>
      </c>
      <c r="H114" s="8">
        <f>SUMIFS(Receitas!$H$2:$H$1025,Receitas!$A$2:$A$1025,A114,Receitas!$C$2:$C$1025,"Embalagem")</f>
        <v/>
      </c>
      <c r="I114" s="8">
        <f>(F114+G114)/D114+H114</f>
        <v/>
      </c>
      <c r="J114" s="8">
        <f>IFERROR(I114*Configuração!$B$9,"")</f>
        <v/>
      </c>
      <c r="K114" s="8">
        <f>I114*Configuração!$B$12</f>
        <v/>
      </c>
      <c r="L114" s="8">
        <f>I114*Configuração!$B$13</f>
        <v/>
      </c>
      <c r="M114" s="9" t="n"/>
      <c r="N114" s="8">
        <f>IF(M114="",J114,M114)</f>
        <v/>
      </c>
      <c r="O114" s="8">
        <f>IFERROR(N114*Configuração!$B$3,0)</f>
        <v/>
      </c>
      <c r="P114" s="8">
        <f>IFERROR(N114-I114-O114,"")</f>
        <v/>
      </c>
      <c r="Q114" s="10">
        <f>IFERROR(P114/N114,"")</f>
        <v/>
      </c>
    </row>
    <row r="115">
      <c r="A115" t="n">
        <v>111</v>
      </c>
      <c r="B115" t="inlineStr">
        <is>
          <t>Fit, saudável e restrições</t>
        </is>
      </c>
      <c r="C115" t="inlineStr">
        <is>
          <t>Doces veganos</t>
        </is>
      </c>
      <c r="D115" s="6" t="n">
        <v>20</v>
      </c>
      <c r="E115" s="7" t="n"/>
      <c r="F115" s="8">
        <f>SUMIFS(Receitas!$H$2:$H$1025,Receitas!$A$2:$A$1025,A115,Receitas!$C$2:$C$1025,"Ingrediente")</f>
        <v/>
      </c>
      <c r="G115" s="8">
        <f>IF(ISNUMBER(E115),E115*Configuração!$B$16,0)</f>
        <v/>
      </c>
      <c r="H115" s="8">
        <f>SUMIFS(Receitas!$H$2:$H$1025,Receitas!$A$2:$A$1025,A115,Receitas!$C$2:$C$1025,"Embalagem")</f>
        <v/>
      </c>
      <c r="I115" s="8">
        <f>(F115+G115)/D115+H115</f>
        <v/>
      </c>
      <c r="J115" s="8">
        <f>IFERROR(I115*Configuração!$B$9,"")</f>
        <v/>
      </c>
      <c r="K115" s="8">
        <f>I115*Configuração!$B$12</f>
        <v/>
      </c>
      <c r="L115" s="8">
        <f>I115*Configuração!$B$13</f>
        <v/>
      </c>
      <c r="M115" s="9" t="n"/>
      <c r="N115" s="8">
        <f>IF(M115="",J115,M115)</f>
        <v/>
      </c>
      <c r="O115" s="8">
        <f>IFERROR(N115*Configuração!$B$3,0)</f>
        <v/>
      </c>
      <c r="P115" s="8">
        <f>IFERROR(N115-I115-O115,"")</f>
        <v/>
      </c>
      <c r="Q115" s="10">
        <f>IFERROR(P115/N115,"")</f>
        <v/>
      </c>
    </row>
    <row r="116">
      <c r="A116" t="n">
        <v>112</v>
      </c>
      <c r="B116" t="inlineStr">
        <is>
          <t>Fit, saudável e restrições</t>
        </is>
      </c>
      <c r="C116" t="inlineStr">
        <is>
          <t>Homus e pastas</t>
        </is>
      </c>
      <c r="D116" s="6" t="n">
        <v>5</v>
      </c>
      <c r="E116" s="7" t="n"/>
      <c r="F116" s="8">
        <f>SUMIFS(Receitas!$H$2:$H$1025,Receitas!$A$2:$A$1025,A116,Receitas!$C$2:$C$1025,"Ingrediente")</f>
        <v/>
      </c>
      <c r="G116" s="8">
        <f>IF(ISNUMBER(E116),E116*Configuração!$B$16,0)</f>
        <v/>
      </c>
      <c r="H116" s="8">
        <f>SUMIFS(Receitas!$H$2:$H$1025,Receitas!$A$2:$A$1025,A116,Receitas!$C$2:$C$1025,"Embalagem")</f>
        <v/>
      </c>
      <c r="I116" s="8">
        <f>(F116+G116)/D116+H116</f>
        <v/>
      </c>
      <c r="J116" s="8">
        <f>IFERROR(I116*Configuração!$B$9,"")</f>
        <v/>
      </c>
      <c r="K116" s="8">
        <f>I116*Configuração!$B$12</f>
        <v/>
      </c>
      <c r="L116" s="8">
        <f>I116*Configuração!$B$13</f>
        <v/>
      </c>
      <c r="M116" s="9" t="n"/>
      <c r="N116" s="8">
        <f>IF(M116="",J116,M116)</f>
        <v/>
      </c>
      <c r="O116" s="8">
        <f>IFERROR(N116*Configuração!$B$3,0)</f>
        <v/>
      </c>
      <c r="P116" s="8">
        <f>IFERROR(N116-I116-O116,"")</f>
        <v/>
      </c>
      <c r="Q116" s="10">
        <f>IFERROR(P116/N116,"")</f>
        <v/>
      </c>
    </row>
    <row r="117">
      <c r="A117" t="n">
        <v>113</v>
      </c>
      <c r="B117" t="inlineStr">
        <is>
          <t>Datas comemorativas</t>
        </is>
      </c>
      <c r="C117" t="inlineStr">
        <is>
          <t>Ovo de colher (Páscoa)</t>
        </is>
      </c>
      <c r="D117" s="6" t="n">
        <v>4</v>
      </c>
      <c r="E117" s="7" t="n"/>
      <c r="F117" s="8">
        <f>SUMIFS(Receitas!$H$2:$H$1025,Receitas!$A$2:$A$1025,A117,Receitas!$C$2:$C$1025,"Ingrediente")</f>
        <v/>
      </c>
      <c r="G117" s="8">
        <f>IF(ISNUMBER(E117),E117*Configuração!$B$16,0)</f>
        <v/>
      </c>
      <c r="H117" s="8">
        <f>SUMIFS(Receitas!$H$2:$H$1025,Receitas!$A$2:$A$1025,A117,Receitas!$C$2:$C$1025,"Embalagem")</f>
        <v/>
      </c>
      <c r="I117" s="8">
        <f>(F117+G117)/D117+H117</f>
        <v/>
      </c>
      <c r="J117" s="8">
        <f>IFERROR(I117*Configuração!$B$9,"")</f>
        <v/>
      </c>
      <c r="K117" s="8">
        <f>I117*Configuração!$B$12</f>
        <v/>
      </c>
      <c r="L117" s="8">
        <f>I117*Configuração!$B$13</f>
        <v/>
      </c>
      <c r="M117" s="9" t="n"/>
      <c r="N117" s="8">
        <f>IF(M117="",J117,M117)</f>
        <v/>
      </c>
      <c r="O117" s="8">
        <f>IFERROR(N117*Configuração!$B$3,0)</f>
        <v/>
      </c>
      <c r="P117" s="8">
        <f>IFERROR(N117-I117-O117,"")</f>
        <v/>
      </c>
      <c r="Q117" s="10">
        <f>IFERROR(P117/N117,"")</f>
        <v/>
      </c>
    </row>
    <row r="118">
      <c r="A118" t="n">
        <v>114</v>
      </c>
      <c r="B118" t="inlineStr">
        <is>
          <t>Datas comemorativas</t>
        </is>
      </c>
      <c r="C118" t="inlineStr">
        <is>
          <t>Ovos de Páscoa trufados</t>
        </is>
      </c>
      <c r="D118" s="6" t="n">
        <v>4</v>
      </c>
      <c r="E118" s="7" t="n"/>
      <c r="F118" s="8">
        <f>SUMIFS(Receitas!$H$2:$H$1025,Receitas!$A$2:$A$1025,A118,Receitas!$C$2:$C$1025,"Ingrediente")</f>
        <v/>
      </c>
      <c r="G118" s="8">
        <f>IF(ISNUMBER(E118),E118*Configuração!$B$16,0)</f>
        <v/>
      </c>
      <c r="H118" s="8">
        <f>SUMIFS(Receitas!$H$2:$H$1025,Receitas!$A$2:$A$1025,A118,Receitas!$C$2:$C$1025,"Embalagem")</f>
        <v/>
      </c>
      <c r="I118" s="8">
        <f>(F118+G118)/D118+H118</f>
        <v/>
      </c>
      <c r="J118" s="8">
        <f>IFERROR(I118*Configuração!$B$9,"")</f>
        <v/>
      </c>
      <c r="K118" s="8">
        <f>I118*Configuração!$B$12</f>
        <v/>
      </c>
      <c r="L118" s="8">
        <f>I118*Configuração!$B$13</f>
        <v/>
      </c>
      <c r="M118" s="9" t="n"/>
      <c r="N118" s="8">
        <f>IF(M118="",J118,M118)</f>
        <v/>
      </c>
      <c r="O118" s="8">
        <f>IFERROR(N118*Configuração!$B$3,0)</f>
        <v/>
      </c>
      <c r="P118" s="8">
        <f>IFERROR(N118-I118-O118,"")</f>
        <v/>
      </c>
      <c r="Q118" s="10">
        <f>IFERROR(P118/N118,"")</f>
        <v/>
      </c>
    </row>
    <row r="119">
      <c r="A119" t="n">
        <v>115</v>
      </c>
      <c r="B119" t="inlineStr">
        <is>
          <t>Datas comemorativas</t>
        </is>
      </c>
      <c r="C119" t="inlineStr">
        <is>
          <t>Kit festa junina</t>
        </is>
      </c>
      <c r="D119" s="6" t="n">
        <v>8</v>
      </c>
      <c r="E119" s="7" t="n"/>
      <c r="F119" s="8">
        <f>SUMIFS(Receitas!$H$2:$H$1025,Receitas!$A$2:$A$1025,A119,Receitas!$C$2:$C$1025,"Ingrediente")</f>
        <v/>
      </c>
      <c r="G119" s="8">
        <f>IF(ISNUMBER(E119),E119*Configuração!$B$16,0)</f>
        <v/>
      </c>
      <c r="H119" s="8">
        <f>SUMIFS(Receitas!$H$2:$H$1025,Receitas!$A$2:$A$1025,A119,Receitas!$C$2:$C$1025,"Embalagem")</f>
        <v/>
      </c>
      <c r="I119" s="8">
        <f>(F119+G119)/D119+H119</f>
        <v/>
      </c>
      <c r="J119" s="8">
        <f>IFERROR(I119*Configuração!$B$9,"")</f>
        <v/>
      </c>
      <c r="K119" s="8">
        <f>I119*Configuração!$B$12</f>
        <v/>
      </c>
      <c r="L119" s="8">
        <f>I119*Configuração!$B$13</f>
        <v/>
      </c>
      <c r="M119" s="9" t="n"/>
      <c r="N119" s="8">
        <f>IF(M119="",J119,M119)</f>
        <v/>
      </c>
      <c r="O119" s="8">
        <f>IFERROR(N119*Configuração!$B$3,0)</f>
        <v/>
      </c>
      <c r="P119" s="8">
        <f>IFERROR(N119-I119-O119,"")</f>
        <v/>
      </c>
      <c r="Q119" s="10">
        <f>IFERROR(P119/N119,"")</f>
        <v/>
      </c>
    </row>
    <row r="120">
      <c r="A120" t="n">
        <v>116</v>
      </c>
      <c r="B120" t="inlineStr">
        <is>
          <t>Datas comemorativas</t>
        </is>
      </c>
      <c r="C120" t="inlineStr">
        <is>
          <t>Panetone e chocotone caseiros</t>
        </is>
      </c>
      <c r="D120" s="6" t="n">
        <v>4</v>
      </c>
      <c r="E120" s="7" t="n"/>
      <c r="F120" s="8">
        <f>SUMIFS(Receitas!$H$2:$H$1025,Receitas!$A$2:$A$1025,A120,Receitas!$C$2:$C$1025,"Ingrediente")</f>
        <v/>
      </c>
      <c r="G120" s="8">
        <f>IF(ISNUMBER(E120),E120*Configuração!$B$16,0)</f>
        <v/>
      </c>
      <c r="H120" s="8">
        <f>SUMIFS(Receitas!$H$2:$H$1025,Receitas!$A$2:$A$1025,A120,Receitas!$C$2:$C$1025,"Embalagem")</f>
        <v/>
      </c>
      <c r="I120" s="8">
        <f>(F120+G120)/D120+H120</f>
        <v/>
      </c>
      <c r="J120" s="8">
        <f>IFERROR(I120*Configuração!$B$9,"")</f>
        <v/>
      </c>
      <c r="K120" s="8">
        <f>I120*Configuração!$B$12</f>
        <v/>
      </c>
      <c r="L120" s="8">
        <f>I120*Configuração!$B$13</f>
        <v/>
      </c>
      <c r="M120" s="9" t="n"/>
      <c r="N120" s="8">
        <f>IF(M120="",J120,M120)</f>
        <v/>
      </c>
      <c r="O120" s="8">
        <f>IFERROR(N120*Configuração!$B$3,0)</f>
        <v/>
      </c>
      <c r="P120" s="8">
        <f>IFERROR(N120-I120-O120,"")</f>
        <v/>
      </c>
      <c r="Q120" s="10">
        <f>IFERROR(P120/N120,"")</f>
        <v/>
      </c>
    </row>
    <row r="121">
      <c r="A121" t="n">
        <v>117</v>
      </c>
      <c r="B121" t="inlineStr">
        <is>
          <t>Datas comemorativas</t>
        </is>
      </c>
      <c r="C121" t="inlineStr">
        <is>
          <t>Cesta de café da manhã</t>
        </is>
      </c>
      <c r="D121" s="6" t="n">
        <v>2</v>
      </c>
      <c r="E121" s="7" t="n"/>
      <c r="F121" s="8">
        <f>SUMIFS(Receitas!$H$2:$H$1025,Receitas!$A$2:$A$1025,A121,Receitas!$C$2:$C$1025,"Ingrediente")</f>
        <v/>
      </c>
      <c r="G121" s="8">
        <f>IF(ISNUMBER(E121),E121*Configuração!$B$16,0)</f>
        <v/>
      </c>
      <c r="H121" s="8">
        <f>SUMIFS(Receitas!$H$2:$H$1025,Receitas!$A$2:$A$1025,A121,Receitas!$C$2:$C$1025,"Embalagem")</f>
        <v/>
      </c>
      <c r="I121" s="8">
        <f>(F121+G121)/D121+H121</f>
        <v/>
      </c>
      <c r="J121" s="8">
        <f>IFERROR(I121*Configuração!$B$9,"")</f>
        <v/>
      </c>
      <c r="K121" s="8">
        <f>I121*Configuração!$B$12</f>
        <v/>
      </c>
      <c r="L121" s="8">
        <f>I121*Configuração!$B$13</f>
        <v/>
      </c>
      <c r="M121" s="9" t="n"/>
      <c r="N121" s="8">
        <f>IF(M121="",J121,M121)</f>
        <v/>
      </c>
      <c r="O121" s="8">
        <f>IFERROR(N121*Configuração!$B$3,0)</f>
        <v/>
      </c>
      <c r="P121" s="8">
        <f>IFERROR(N121-I121-O121,"")</f>
        <v/>
      </c>
      <c r="Q121" s="10">
        <f>IFERROR(P121/N121,"")</f>
        <v/>
      </c>
    </row>
    <row r="122">
      <c r="A122" t="n">
        <v>118</v>
      </c>
      <c r="B122" t="inlineStr">
        <is>
          <t>Datas comemorativas</t>
        </is>
      </c>
      <c r="C122" t="inlineStr">
        <is>
          <t>Cesta de Natal comestível</t>
        </is>
      </c>
      <c r="D122" s="6" t="n">
        <v>2</v>
      </c>
      <c r="E122" s="7" t="n"/>
      <c r="F122" s="8">
        <f>SUMIFS(Receitas!$H$2:$H$1025,Receitas!$A$2:$A$1025,A122,Receitas!$C$2:$C$1025,"Ingrediente")</f>
        <v/>
      </c>
      <c r="G122" s="8">
        <f>IF(ISNUMBER(E122),E122*Configuração!$B$16,0)</f>
        <v/>
      </c>
      <c r="H122" s="8">
        <f>SUMIFS(Receitas!$H$2:$H$1025,Receitas!$A$2:$A$1025,A122,Receitas!$C$2:$C$1025,"Embalagem")</f>
        <v/>
      </c>
      <c r="I122" s="8">
        <f>(F122+G122)/D122+H122</f>
        <v/>
      </c>
      <c r="J122" s="8">
        <f>IFERROR(I122*Configuração!$B$9,"")</f>
        <v/>
      </c>
      <c r="K122" s="8">
        <f>I122*Configuração!$B$12</f>
        <v/>
      </c>
      <c r="L122" s="8">
        <f>I122*Configuração!$B$13</f>
        <v/>
      </c>
      <c r="M122" s="9" t="n"/>
      <c r="N122" s="8">
        <f>IF(M122="",J122,M122)</f>
        <v/>
      </c>
      <c r="O122" s="8">
        <f>IFERROR(N122*Configuração!$B$3,0)</f>
        <v/>
      </c>
      <c r="P122" s="8">
        <f>IFERROR(N122-I122-O122,"")</f>
        <v/>
      </c>
      <c r="Q122" s="10">
        <f>IFERROR(P122/N122,"")</f>
        <v/>
      </c>
    </row>
    <row r="123">
      <c r="A123" t="n">
        <v>119</v>
      </c>
      <c r="B123" t="inlineStr">
        <is>
          <t>Datas comemorativas</t>
        </is>
      </c>
      <c r="C123" t="inlineStr">
        <is>
          <t>Biscoitos de Natal decorados</t>
        </is>
      </c>
      <c r="D123" s="6" t="n">
        <v>40</v>
      </c>
      <c r="E123" s="7" t="n"/>
      <c r="F123" s="8">
        <f>SUMIFS(Receitas!$H$2:$H$1025,Receitas!$A$2:$A$1025,A123,Receitas!$C$2:$C$1025,"Ingrediente")</f>
        <v/>
      </c>
      <c r="G123" s="8">
        <f>IF(ISNUMBER(E123),E123*Configuração!$B$16,0)</f>
        <v/>
      </c>
      <c r="H123" s="8">
        <f>SUMIFS(Receitas!$H$2:$H$1025,Receitas!$A$2:$A$1025,A123,Receitas!$C$2:$C$1025,"Embalagem")</f>
        <v/>
      </c>
      <c r="I123" s="8">
        <f>(F123+G123)/D123+H123</f>
        <v/>
      </c>
      <c r="J123" s="8">
        <f>IFERROR(I123*Configuração!$B$9,"")</f>
        <v/>
      </c>
      <c r="K123" s="8">
        <f>I123*Configuração!$B$12</f>
        <v/>
      </c>
      <c r="L123" s="8">
        <f>I123*Configuração!$B$13</f>
        <v/>
      </c>
      <c r="M123" s="9" t="n"/>
      <c r="N123" s="8">
        <f>IF(M123="",J123,M123)</f>
        <v/>
      </c>
      <c r="O123" s="8">
        <f>IFERROR(N123*Configuração!$B$3,0)</f>
        <v/>
      </c>
      <c r="P123" s="8">
        <f>IFERROR(N123-I123-O123,"")</f>
        <v/>
      </c>
      <c r="Q123" s="10">
        <f>IFERROR(P123/N123,"")</f>
        <v/>
      </c>
    </row>
    <row r="124">
      <c r="A124" t="n">
        <v>120</v>
      </c>
      <c r="B124" t="inlineStr">
        <is>
          <t>Datas comemorativas</t>
        </is>
      </c>
      <c r="C124" t="inlineStr">
        <is>
          <t>Caixas de presente para datas</t>
        </is>
      </c>
      <c r="D124" s="6" t="n">
        <v>3</v>
      </c>
      <c r="E124" s="7" t="n"/>
      <c r="F124" s="8">
        <f>SUMIFS(Receitas!$H$2:$H$1025,Receitas!$A$2:$A$1025,A124,Receitas!$C$2:$C$1025,"Ingrediente")</f>
        <v/>
      </c>
      <c r="G124" s="8">
        <f>IF(ISNUMBER(E124),E124*Configuração!$B$16,0)</f>
        <v/>
      </c>
      <c r="H124" s="8">
        <f>SUMIFS(Receitas!$H$2:$H$1025,Receitas!$A$2:$A$1025,A124,Receitas!$C$2:$C$1025,"Embalagem")</f>
        <v/>
      </c>
      <c r="I124" s="8">
        <f>(F124+G124)/D124+H124</f>
        <v/>
      </c>
      <c r="J124" s="8">
        <f>IFERROR(I124*Configuração!$B$9,"")</f>
        <v/>
      </c>
      <c r="K124" s="8">
        <f>I124*Configuração!$B$12</f>
        <v/>
      </c>
      <c r="L124" s="8">
        <f>I124*Configuração!$B$13</f>
        <v/>
      </c>
      <c r="M124" s="9" t="n"/>
      <c r="N124" s="8">
        <f>IF(M124="",J124,M124)</f>
        <v/>
      </c>
      <c r="O124" s="8">
        <f>IFERROR(N124*Configuração!$B$3,0)</f>
        <v/>
      </c>
      <c r="P124" s="8">
        <f>IFERROR(N124-I124-O124,"")</f>
        <v/>
      </c>
      <c r="Q124" s="10">
        <f>IFERROR(P124/N124,"")</f>
        <v/>
      </c>
    </row>
    <row r="125">
      <c r="A125" t="n">
        <v>121</v>
      </c>
      <c r="B125" t="inlineStr">
        <is>
          <t>Datas comemorativas</t>
        </is>
      </c>
      <c r="C125" t="inlineStr">
        <is>
          <t>Lembrancinhas comestíveis</t>
        </is>
      </c>
      <c r="D125" s="6" t="n">
        <v>30</v>
      </c>
      <c r="E125" s="7" t="n"/>
      <c r="F125" s="8">
        <f>SUMIFS(Receitas!$H$2:$H$1025,Receitas!$A$2:$A$1025,A125,Receitas!$C$2:$C$1025,"Ingrediente")</f>
        <v/>
      </c>
      <c r="G125" s="8">
        <f>IF(ISNUMBER(E125),E125*Configuração!$B$16,0)</f>
        <v/>
      </c>
      <c r="H125" s="8">
        <f>SUMIFS(Receitas!$H$2:$H$1025,Receitas!$A$2:$A$1025,A125,Receitas!$C$2:$C$1025,"Embalagem")</f>
        <v/>
      </c>
      <c r="I125" s="8">
        <f>(F125+G125)/D125+H125</f>
        <v/>
      </c>
      <c r="J125" s="8">
        <f>IFERROR(I125*Configuração!$B$9,"")</f>
        <v/>
      </c>
      <c r="K125" s="8">
        <f>I125*Configuração!$B$12</f>
        <v/>
      </c>
      <c r="L125" s="8">
        <f>I125*Configuração!$B$13</f>
        <v/>
      </c>
      <c r="M125" s="9" t="n"/>
      <c r="N125" s="8">
        <f>IF(M125="",J125,M125)</f>
        <v/>
      </c>
      <c r="O125" s="8">
        <f>IFERROR(N125*Configuração!$B$3,0)</f>
        <v/>
      </c>
      <c r="P125" s="8">
        <f>IFERROR(N125-I125-O125,"")</f>
        <v/>
      </c>
      <c r="Q125" s="10">
        <f>IFERROR(P125/N125,"")</f>
        <v/>
      </c>
    </row>
    <row r="126">
      <c r="A126" t="n">
        <v>122</v>
      </c>
      <c r="B126" t="inlineStr">
        <is>
          <t>Datas comemorativas</t>
        </is>
      </c>
      <c r="C126" t="inlineStr">
        <is>
          <t>Ceia por encomenda</t>
        </is>
      </c>
      <c r="D126" s="6" t="n">
        <v>6</v>
      </c>
      <c r="E126" s="7" t="n"/>
      <c r="F126" s="8">
        <f>SUMIFS(Receitas!$H$2:$H$1025,Receitas!$A$2:$A$1025,A126,Receitas!$C$2:$C$1025,"Ingrediente")</f>
        <v/>
      </c>
      <c r="G126" s="8">
        <f>IF(ISNUMBER(E126),E126*Configuração!$B$16,0)</f>
        <v/>
      </c>
      <c r="H126" s="8">
        <f>SUMIFS(Receitas!$H$2:$H$1025,Receitas!$A$2:$A$1025,A126,Receitas!$C$2:$C$1025,"Embalagem")</f>
        <v/>
      </c>
      <c r="I126" s="8">
        <f>(F126+G126)/D126+H126</f>
        <v/>
      </c>
      <c r="J126" s="8">
        <f>IFERROR(I126*Configuração!$B$9,"")</f>
        <v/>
      </c>
      <c r="K126" s="8">
        <f>I126*Configuração!$B$12</f>
        <v/>
      </c>
      <c r="L126" s="8">
        <f>I126*Configuração!$B$13</f>
        <v/>
      </c>
      <c r="M126" s="9" t="n"/>
      <c r="N126" s="8">
        <f>IF(M126="",J126,M126)</f>
        <v/>
      </c>
      <c r="O126" s="8">
        <f>IFERROR(N126*Configuração!$B$3,0)</f>
        <v/>
      </c>
      <c r="P126" s="8">
        <f>IFERROR(N126-I126-O126,"")</f>
        <v/>
      </c>
      <c r="Q126" s="10">
        <f>IFERROR(P126/N126,"")</f>
        <v/>
      </c>
    </row>
    <row r="127">
      <c r="A127" t="n">
        <v>123</v>
      </c>
      <c r="B127" t="inlineStr">
        <is>
          <t>Snacks, conservas e temperos</t>
        </is>
      </c>
      <c r="C127" t="inlineStr">
        <is>
          <t>Pipoca gourmet</t>
        </is>
      </c>
      <c r="D127" s="6" t="n">
        <v>15</v>
      </c>
      <c r="E127" s="7" t="n"/>
      <c r="F127" s="8">
        <f>SUMIFS(Receitas!$H$2:$H$1025,Receitas!$A$2:$A$1025,A127,Receitas!$C$2:$C$1025,"Ingrediente")</f>
        <v/>
      </c>
      <c r="G127" s="8">
        <f>IF(ISNUMBER(E127),E127*Configuração!$B$16,0)</f>
        <v/>
      </c>
      <c r="H127" s="8">
        <f>SUMIFS(Receitas!$H$2:$H$1025,Receitas!$A$2:$A$1025,A127,Receitas!$C$2:$C$1025,"Embalagem")</f>
        <v/>
      </c>
      <c r="I127" s="8">
        <f>(F127+G127)/D127+H127</f>
        <v/>
      </c>
      <c r="J127" s="8">
        <f>IFERROR(I127*Configuração!$B$9,"")</f>
        <v/>
      </c>
      <c r="K127" s="8">
        <f>I127*Configuração!$B$12</f>
        <v/>
      </c>
      <c r="L127" s="8">
        <f>I127*Configuração!$B$13</f>
        <v/>
      </c>
      <c r="M127" s="9" t="n"/>
      <c r="N127" s="8">
        <f>IF(M127="",J127,M127)</f>
        <v/>
      </c>
      <c r="O127" s="8">
        <f>IFERROR(N127*Configuração!$B$3,0)</f>
        <v/>
      </c>
      <c r="P127" s="8">
        <f>IFERROR(N127-I127-O127,"")</f>
        <v/>
      </c>
      <c r="Q127" s="10">
        <f>IFERROR(P127/N127,"")</f>
        <v/>
      </c>
    </row>
    <row r="128">
      <c r="A128" t="n">
        <v>124</v>
      </c>
      <c r="B128" t="inlineStr">
        <is>
          <t>Snacks, conservas e temperos</t>
        </is>
      </c>
      <c r="C128" t="inlineStr">
        <is>
          <t>Temperos e alho temperado</t>
        </is>
      </c>
      <c r="D128" s="6" t="n">
        <v>8</v>
      </c>
      <c r="E128" s="7" t="n"/>
      <c r="F128" s="8">
        <f>SUMIFS(Receitas!$H$2:$H$1025,Receitas!$A$2:$A$1025,A128,Receitas!$C$2:$C$1025,"Ingrediente")</f>
        <v/>
      </c>
      <c r="G128" s="8">
        <f>IF(ISNUMBER(E128),E128*Configuração!$B$16,0)</f>
        <v/>
      </c>
      <c r="H128" s="8">
        <f>SUMIFS(Receitas!$H$2:$H$1025,Receitas!$A$2:$A$1025,A128,Receitas!$C$2:$C$1025,"Embalagem")</f>
        <v/>
      </c>
      <c r="I128" s="8">
        <f>(F128+G128)/D128+H128</f>
        <v/>
      </c>
      <c r="J128" s="8">
        <f>IFERROR(I128*Configuração!$B$9,"")</f>
        <v/>
      </c>
      <c r="K128" s="8">
        <f>I128*Configuração!$B$12</f>
        <v/>
      </c>
      <c r="L128" s="8">
        <f>I128*Configuração!$B$13</f>
        <v/>
      </c>
      <c r="M128" s="9" t="n"/>
      <c r="N128" s="8">
        <f>IF(M128="",J128,M128)</f>
        <v/>
      </c>
      <c r="O128" s="8">
        <f>IFERROR(N128*Configuração!$B$3,0)</f>
        <v/>
      </c>
      <c r="P128" s="8">
        <f>IFERROR(N128-I128-O128,"")</f>
        <v/>
      </c>
      <c r="Q128" s="10">
        <f>IFERROR(P128/N128,"")</f>
        <v/>
      </c>
    </row>
    <row r="129">
      <c r="A129" t="n">
        <v>125</v>
      </c>
      <c r="B129" t="inlineStr">
        <is>
          <t>Snacks, conservas e temperos</t>
        </is>
      </c>
      <c r="C129" t="inlineStr">
        <is>
          <t>Conservas caseiras</t>
        </is>
      </c>
      <c r="D129" s="6" t="n">
        <v>6</v>
      </c>
      <c r="E129" s="7" t="n"/>
      <c r="F129" s="8">
        <f>SUMIFS(Receitas!$H$2:$H$1025,Receitas!$A$2:$A$1025,A129,Receitas!$C$2:$C$1025,"Ingrediente")</f>
        <v/>
      </c>
      <c r="G129" s="8">
        <f>IF(ISNUMBER(E129),E129*Configuração!$B$16,0)</f>
        <v/>
      </c>
      <c r="H129" s="8">
        <f>SUMIFS(Receitas!$H$2:$H$1025,Receitas!$A$2:$A$1025,A129,Receitas!$C$2:$C$1025,"Embalagem")</f>
        <v/>
      </c>
      <c r="I129" s="8">
        <f>(F129+G129)/D129+H129</f>
        <v/>
      </c>
      <c r="J129" s="8">
        <f>IFERROR(I129*Configuração!$B$9,"")</f>
        <v/>
      </c>
      <c r="K129" s="8">
        <f>I129*Configuração!$B$12</f>
        <v/>
      </c>
      <c r="L129" s="8">
        <f>I129*Configuração!$B$13</f>
        <v/>
      </c>
      <c r="M129" s="9" t="n"/>
      <c r="N129" s="8">
        <f>IF(M129="",J129,M129)</f>
        <v/>
      </c>
      <c r="O129" s="8">
        <f>IFERROR(N129*Configuração!$B$3,0)</f>
        <v/>
      </c>
      <c r="P129" s="8">
        <f>IFERROR(N129-I129-O129,"")</f>
        <v/>
      </c>
      <c r="Q129" s="10">
        <f>IFERROR(P129/N129,"")</f>
        <v/>
      </c>
    </row>
    <row r="130">
      <c r="A130" t="n">
        <v>126</v>
      </c>
      <c r="B130" t="inlineStr">
        <is>
          <t>Snacks, conservas e temperos</t>
        </is>
      </c>
      <c r="C130" t="inlineStr">
        <is>
          <t>Geleias artesanais</t>
        </is>
      </c>
      <c r="D130" s="6" t="n">
        <v>6</v>
      </c>
      <c r="E130" s="7" t="n"/>
      <c r="F130" s="8">
        <f>SUMIFS(Receitas!$H$2:$H$1025,Receitas!$A$2:$A$1025,A130,Receitas!$C$2:$C$1025,"Ingrediente")</f>
        <v/>
      </c>
      <c r="G130" s="8">
        <f>IF(ISNUMBER(E130),E130*Configuração!$B$16,0)</f>
        <v/>
      </c>
      <c r="H130" s="8">
        <f>SUMIFS(Receitas!$H$2:$H$1025,Receitas!$A$2:$A$1025,A130,Receitas!$C$2:$C$1025,"Embalagem")</f>
        <v/>
      </c>
      <c r="I130" s="8">
        <f>(F130+G130)/D130+H130</f>
        <v/>
      </c>
      <c r="J130" s="8">
        <f>IFERROR(I130*Configuração!$B$9,"")</f>
        <v/>
      </c>
      <c r="K130" s="8">
        <f>I130*Configuração!$B$12</f>
        <v/>
      </c>
      <c r="L130" s="8">
        <f>I130*Configuração!$B$13</f>
        <v/>
      </c>
      <c r="M130" s="9" t="n"/>
      <c r="N130" s="8">
        <f>IF(M130="",J130,M130)</f>
        <v/>
      </c>
      <c r="O130" s="8">
        <f>IFERROR(N130*Configuração!$B$3,0)</f>
        <v/>
      </c>
      <c r="P130" s="8">
        <f>IFERROR(N130-I130-O130,"")</f>
        <v/>
      </c>
      <c r="Q130" s="10">
        <f>IFERROR(P130/N130,"")</f>
        <v/>
      </c>
    </row>
    <row r="131">
      <c r="A131" t="n">
        <v>127</v>
      </c>
      <c r="B131" t="inlineStr">
        <is>
          <t>Snacks, conservas e temperos</t>
        </is>
      </c>
      <c r="C131" t="inlineStr">
        <is>
          <t>Molho de pimenta</t>
        </is>
      </c>
      <c r="D131" s="6" t="n">
        <v>4</v>
      </c>
      <c r="E131" s="7" t="n"/>
      <c r="F131" s="8">
        <f>SUMIFS(Receitas!$H$2:$H$1025,Receitas!$A$2:$A$1025,A131,Receitas!$C$2:$C$1025,"Ingrediente")</f>
        <v/>
      </c>
      <c r="G131" s="8">
        <f>IF(ISNUMBER(E131),E131*Configuração!$B$16,0)</f>
        <v/>
      </c>
      <c r="H131" s="8">
        <f>SUMIFS(Receitas!$H$2:$H$1025,Receitas!$A$2:$A$1025,A131,Receitas!$C$2:$C$1025,"Embalagem")</f>
        <v/>
      </c>
      <c r="I131" s="8">
        <f>(F131+G131)/D131+H131</f>
        <v/>
      </c>
      <c r="J131" s="8">
        <f>IFERROR(I131*Configuração!$B$9,"")</f>
        <v/>
      </c>
      <c r="K131" s="8">
        <f>I131*Configuração!$B$12</f>
        <v/>
      </c>
      <c r="L131" s="8">
        <f>I131*Configuração!$B$13</f>
        <v/>
      </c>
      <c r="M131" s="9" t="n"/>
      <c r="N131" s="8">
        <f>IF(M131="",J131,M131)</f>
        <v/>
      </c>
      <c r="O131" s="8">
        <f>IFERROR(N131*Configuração!$B$3,0)</f>
        <v/>
      </c>
      <c r="P131" s="8">
        <f>IFERROR(N131-I131-O131,"")</f>
        <v/>
      </c>
      <c r="Q131" s="10">
        <f>IFERROR(P131/N131,"")</f>
        <v/>
      </c>
    </row>
    <row r="132">
      <c r="A132" t="n">
        <v>128</v>
      </c>
      <c r="B132" t="inlineStr">
        <is>
          <t>Snacks, conservas e temperos</t>
        </is>
      </c>
      <c r="C132" t="inlineStr">
        <is>
          <t>Patês e antepastos</t>
        </is>
      </c>
      <c r="D132" s="6" t="n">
        <v>6</v>
      </c>
      <c r="E132" s="7" t="n"/>
      <c r="F132" s="8">
        <f>SUMIFS(Receitas!$H$2:$H$1025,Receitas!$A$2:$A$1025,A132,Receitas!$C$2:$C$1025,"Ingrediente")</f>
        <v/>
      </c>
      <c r="G132" s="8">
        <f>IF(ISNUMBER(E132),E132*Configuração!$B$16,0)</f>
        <v/>
      </c>
      <c r="H132" s="8">
        <f>SUMIFS(Receitas!$H$2:$H$1025,Receitas!$A$2:$A$1025,A132,Receitas!$C$2:$C$1025,"Embalagem")</f>
        <v/>
      </c>
      <c r="I132" s="8">
        <f>(F132+G132)/D132+H132</f>
        <v/>
      </c>
      <c r="J132" s="8">
        <f>IFERROR(I132*Configuração!$B$9,"")</f>
        <v/>
      </c>
      <c r="K132" s="8">
        <f>I132*Configuração!$B$12</f>
        <v/>
      </c>
      <c r="L132" s="8">
        <f>I132*Configuração!$B$13</f>
        <v/>
      </c>
      <c r="M132" s="9" t="n"/>
      <c r="N132" s="8">
        <f>IF(M132="",J132,M132)</f>
        <v/>
      </c>
      <c r="O132" s="8">
        <f>IFERROR(N132*Configuração!$B$3,0)</f>
        <v/>
      </c>
      <c r="P132" s="8">
        <f>IFERROR(N132-I132-O132,"")</f>
        <v/>
      </c>
      <c r="Q132" s="10">
        <f>IFERROR(P132/N132,"")</f>
        <v/>
      </c>
    </row>
    <row r="133">
      <c r="A133" t="n">
        <v>129</v>
      </c>
      <c r="B133" t="inlineStr">
        <is>
          <t>Snacks, conservas e temperos</t>
        </is>
      </c>
      <c r="C133" t="inlineStr">
        <is>
          <t>Amendoim e castanhas caramelizadas</t>
        </is>
      </c>
      <c r="D133" s="6" t="n">
        <v>10</v>
      </c>
      <c r="E133" s="7" t="n"/>
      <c r="F133" s="8">
        <f>SUMIFS(Receitas!$H$2:$H$1025,Receitas!$A$2:$A$1025,A133,Receitas!$C$2:$C$1025,"Ingrediente")</f>
        <v/>
      </c>
      <c r="G133" s="8">
        <f>IF(ISNUMBER(E133),E133*Configuração!$B$16,0)</f>
        <v/>
      </c>
      <c r="H133" s="8">
        <f>SUMIFS(Receitas!$H$2:$H$1025,Receitas!$A$2:$A$1025,A133,Receitas!$C$2:$C$1025,"Embalagem")</f>
        <v/>
      </c>
      <c r="I133" s="8">
        <f>(F133+G133)/D133+H133</f>
        <v/>
      </c>
      <c r="J133" s="8">
        <f>IFERROR(I133*Configuração!$B$9,"")</f>
        <v/>
      </c>
      <c r="K133" s="8">
        <f>I133*Configuração!$B$12</f>
        <v/>
      </c>
      <c r="L133" s="8">
        <f>I133*Configuração!$B$13</f>
        <v/>
      </c>
      <c r="M133" s="9" t="n"/>
      <c r="N133" s="8">
        <f>IF(M133="",J133,M133)</f>
        <v/>
      </c>
      <c r="O133" s="8">
        <f>IFERROR(N133*Configuração!$B$3,0)</f>
        <v/>
      </c>
      <c r="P133" s="8">
        <f>IFERROR(N133-I133-O133,"")</f>
        <v/>
      </c>
      <c r="Q133" s="10">
        <f>IFERROR(P133/N133,"")</f>
        <v/>
      </c>
    </row>
    <row r="134">
      <c r="A134" t="n">
        <v>130</v>
      </c>
      <c r="B134" t="inlineStr">
        <is>
          <t>Snacks, conservas e temperos</t>
        </is>
      </c>
      <c r="C134" t="inlineStr">
        <is>
          <t>Farofas temperadas em pote</t>
        </is>
      </c>
      <c r="D134" s="6" t="n">
        <v>8</v>
      </c>
      <c r="E134" s="7" t="n"/>
      <c r="F134" s="8">
        <f>SUMIFS(Receitas!$H$2:$H$1025,Receitas!$A$2:$A$1025,A134,Receitas!$C$2:$C$1025,"Ingrediente")</f>
        <v/>
      </c>
      <c r="G134" s="8">
        <f>IF(ISNUMBER(E134),E134*Configuração!$B$16,0)</f>
        <v/>
      </c>
      <c r="H134" s="8">
        <f>SUMIFS(Receitas!$H$2:$H$1025,Receitas!$A$2:$A$1025,A134,Receitas!$C$2:$C$1025,"Embalagem")</f>
        <v/>
      </c>
      <c r="I134" s="8">
        <f>(F134+G134)/D134+H134</f>
        <v/>
      </c>
      <c r="J134" s="8">
        <f>IFERROR(I134*Configuração!$B$9,"")</f>
        <v/>
      </c>
      <c r="K134" s="8">
        <f>I134*Configuração!$B$12</f>
        <v/>
      </c>
      <c r="L134" s="8">
        <f>I134*Configuração!$B$13</f>
        <v/>
      </c>
      <c r="M134" s="9" t="n"/>
      <c r="N134" s="8">
        <f>IF(M134="",J134,M134)</f>
        <v/>
      </c>
      <c r="O134" s="8">
        <f>IFERROR(N134*Configuração!$B$3,0)</f>
        <v/>
      </c>
      <c r="P134" s="8">
        <f>IFERROR(N134-I134-O134,"")</f>
        <v/>
      </c>
      <c r="Q134" s="10">
        <f>IFERROR(P134/N134,"")</f>
        <v/>
      </c>
    </row>
  </sheetData>
  <autoFilter ref="A4:Q1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A1A28"/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2" customWidth="1" min="3" max="3"/>
    <col width="16" customWidth="1" min="4" max="4"/>
    <col width="13" customWidth="1" min="5" max="5"/>
  </cols>
  <sheetData>
    <row r="1">
      <c r="A1" s="4" t="inlineStr">
        <is>
          <t>Calculadora: a conta de uma receita</t>
        </is>
      </c>
    </row>
    <row r="3">
      <c r="A3" s="11" t="inlineStr">
        <is>
          <t>Digite o número da receita (1 a 130):</t>
        </is>
      </c>
      <c r="C3" s="6" t="n">
        <v>1</v>
      </c>
    </row>
    <row r="4">
      <c r="A4" t="inlineStr">
        <is>
          <t>Receita:</t>
        </is>
      </c>
      <c r="C4" s="12">
        <f>IFERROR(VLOOKUP(C3,'Preço Certo'!$A$5:$C$134,3,FALSE),"Número inválido")</f>
        <v/>
      </c>
    </row>
    <row r="5">
      <c r="A5" t="inlineStr">
        <is>
          <t>Primeira linha na aba Receitas:</t>
        </is>
      </c>
      <c r="C5">
        <f>MATCH(C3,Receitas!$A$2:$A$1025,0)</f>
        <v/>
      </c>
    </row>
    <row r="7" ht="30" customHeight="1">
      <c r="A7" s="5" t="inlineStr">
        <is>
          <t>Tipo</t>
        </is>
      </c>
      <c r="B7" s="5" t="inlineStr">
        <is>
          <t>Item</t>
        </is>
      </c>
      <c r="C7" s="5" t="inlineStr">
        <is>
          <t>Quantidade</t>
        </is>
      </c>
      <c r="D7" s="5" t="inlineStr">
        <is>
          <t>Unidade</t>
        </is>
      </c>
      <c r="E7" s="5" t="inlineStr">
        <is>
          <t>Custo (R$)</t>
        </is>
      </c>
    </row>
    <row r="8">
      <c r="A8">
        <f>IFERROR(IF(INDEX(Receitas!$A$2:$A$1025,$C$5+0)=$C$3,INDEX(Receitas!$C$2:$C$1025,$C$5+0),""),"")</f>
        <v/>
      </c>
      <c r="B8">
        <f>IFERROR(IF(INDEX(Receitas!$A$2:$A$1025,$C$5+0)=$C$3,INDEX(Receitas!$E$2:$E$1025,$C$5+0),""),"")</f>
        <v/>
      </c>
      <c r="C8">
        <f>IFERROR(IF(INDEX(Receitas!$A$2:$A$1025,$C$5+0)=$C$3,INDEX(Receitas!$F$2:$F$1025,$C$5+0),""),"")</f>
        <v/>
      </c>
      <c r="D8">
        <f>IFERROR(IF(INDEX(Receitas!$A$2:$A$1025,$C$5+0)=$C$3,INDEX(Receitas!$G$2:$G$1025,$C$5+0),""),"")</f>
        <v/>
      </c>
      <c r="E8" s="8">
        <f>IFERROR(IF(INDEX(Receitas!$A$2:$A$1025,$C$5+0)=$C$3,INDEX(Receitas!$H$2:$H$1025,$C$5+0),""),"")</f>
        <v/>
      </c>
    </row>
    <row r="9">
      <c r="A9">
        <f>IFERROR(IF(INDEX(Receitas!$A$2:$A$1025,$C$5+1)=$C$3,INDEX(Receitas!$C$2:$C$1025,$C$5+1),""),"")</f>
        <v/>
      </c>
      <c r="B9">
        <f>IFERROR(IF(INDEX(Receitas!$A$2:$A$1025,$C$5+1)=$C$3,INDEX(Receitas!$E$2:$E$1025,$C$5+1),""),"")</f>
        <v/>
      </c>
      <c r="C9">
        <f>IFERROR(IF(INDEX(Receitas!$A$2:$A$1025,$C$5+1)=$C$3,INDEX(Receitas!$F$2:$F$1025,$C$5+1),""),"")</f>
        <v/>
      </c>
      <c r="D9">
        <f>IFERROR(IF(INDEX(Receitas!$A$2:$A$1025,$C$5+1)=$C$3,INDEX(Receitas!$G$2:$G$1025,$C$5+1),""),"")</f>
        <v/>
      </c>
      <c r="E9" s="8">
        <f>IFERROR(IF(INDEX(Receitas!$A$2:$A$1025,$C$5+1)=$C$3,INDEX(Receitas!$H$2:$H$1025,$C$5+1),""),"")</f>
        <v/>
      </c>
    </row>
    <row r="10">
      <c r="A10">
        <f>IFERROR(IF(INDEX(Receitas!$A$2:$A$1025,$C$5+2)=$C$3,INDEX(Receitas!$C$2:$C$1025,$C$5+2),""),"")</f>
        <v/>
      </c>
      <c r="B10">
        <f>IFERROR(IF(INDEX(Receitas!$A$2:$A$1025,$C$5+2)=$C$3,INDEX(Receitas!$E$2:$E$1025,$C$5+2),""),"")</f>
        <v/>
      </c>
      <c r="C10">
        <f>IFERROR(IF(INDEX(Receitas!$A$2:$A$1025,$C$5+2)=$C$3,INDEX(Receitas!$F$2:$F$1025,$C$5+2),""),"")</f>
        <v/>
      </c>
      <c r="D10">
        <f>IFERROR(IF(INDEX(Receitas!$A$2:$A$1025,$C$5+2)=$C$3,INDEX(Receitas!$G$2:$G$1025,$C$5+2),""),"")</f>
        <v/>
      </c>
      <c r="E10" s="8">
        <f>IFERROR(IF(INDEX(Receitas!$A$2:$A$1025,$C$5+2)=$C$3,INDEX(Receitas!$H$2:$H$1025,$C$5+2),""),"")</f>
        <v/>
      </c>
    </row>
    <row r="11">
      <c r="A11">
        <f>IFERROR(IF(INDEX(Receitas!$A$2:$A$1025,$C$5+3)=$C$3,INDEX(Receitas!$C$2:$C$1025,$C$5+3),""),"")</f>
        <v/>
      </c>
      <c r="B11">
        <f>IFERROR(IF(INDEX(Receitas!$A$2:$A$1025,$C$5+3)=$C$3,INDEX(Receitas!$E$2:$E$1025,$C$5+3),""),"")</f>
        <v/>
      </c>
      <c r="C11">
        <f>IFERROR(IF(INDEX(Receitas!$A$2:$A$1025,$C$5+3)=$C$3,INDEX(Receitas!$F$2:$F$1025,$C$5+3),""),"")</f>
        <v/>
      </c>
      <c r="D11">
        <f>IFERROR(IF(INDEX(Receitas!$A$2:$A$1025,$C$5+3)=$C$3,INDEX(Receitas!$G$2:$G$1025,$C$5+3),""),"")</f>
        <v/>
      </c>
      <c r="E11" s="8">
        <f>IFERROR(IF(INDEX(Receitas!$A$2:$A$1025,$C$5+3)=$C$3,INDEX(Receitas!$H$2:$H$1025,$C$5+3),""),"")</f>
        <v/>
      </c>
    </row>
    <row r="12">
      <c r="A12">
        <f>IFERROR(IF(INDEX(Receitas!$A$2:$A$1025,$C$5+4)=$C$3,INDEX(Receitas!$C$2:$C$1025,$C$5+4),""),"")</f>
        <v/>
      </c>
      <c r="B12">
        <f>IFERROR(IF(INDEX(Receitas!$A$2:$A$1025,$C$5+4)=$C$3,INDEX(Receitas!$E$2:$E$1025,$C$5+4),""),"")</f>
        <v/>
      </c>
      <c r="C12">
        <f>IFERROR(IF(INDEX(Receitas!$A$2:$A$1025,$C$5+4)=$C$3,INDEX(Receitas!$F$2:$F$1025,$C$5+4),""),"")</f>
        <v/>
      </c>
      <c r="D12">
        <f>IFERROR(IF(INDEX(Receitas!$A$2:$A$1025,$C$5+4)=$C$3,INDEX(Receitas!$G$2:$G$1025,$C$5+4),""),"")</f>
        <v/>
      </c>
      <c r="E12" s="8">
        <f>IFERROR(IF(INDEX(Receitas!$A$2:$A$1025,$C$5+4)=$C$3,INDEX(Receitas!$H$2:$H$1025,$C$5+4),""),"")</f>
        <v/>
      </c>
    </row>
    <row r="13">
      <c r="A13">
        <f>IFERROR(IF(INDEX(Receitas!$A$2:$A$1025,$C$5+5)=$C$3,INDEX(Receitas!$C$2:$C$1025,$C$5+5),""),"")</f>
        <v/>
      </c>
      <c r="B13">
        <f>IFERROR(IF(INDEX(Receitas!$A$2:$A$1025,$C$5+5)=$C$3,INDEX(Receitas!$E$2:$E$1025,$C$5+5),""),"")</f>
        <v/>
      </c>
      <c r="C13">
        <f>IFERROR(IF(INDEX(Receitas!$A$2:$A$1025,$C$5+5)=$C$3,INDEX(Receitas!$F$2:$F$1025,$C$5+5),""),"")</f>
        <v/>
      </c>
      <c r="D13">
        <f>IFERROR(IF(INDEX(Receitas!$A$2:$A$1025,$C$5+5)=$C$3,INDEX(Receitas!$G$2:$G$1025,$C$5+5),""),"")</f>
        <v/>
      </c>
      <c r="E13" s="8">
        <f>IFERROR(IF(INDEX(Receitas!$A$2:$A$1025,$C$5+5)=$C$3,INDEX(Receitas!$H$2:$H$1025,$C$5+5),""),"")</f>
        <v/>
      </c>
    </row>
    <row r="14">
      <c r="A14">
        <f>IFERROR(IF(INDEX(Receitas!$A$2:$A$1025,$C$5+6)=$C$3,INDEX(Receitas!$C$2:$C$1025,$C$5+6),""),"")</f>
        <v/>
      </c>
      <c r="B14">
        <f>IFERROR(IF(INDEX(Receitas!$A$2:$A$1025,$C$5+6)=$C$3,INDEX(Receitas!$E$2:$E$1025,$C$5+6),""),"")</f>
        <v/>
      </c>
      <c r="C14">
        <f>IFERROR(IF(INDEX(Receitas!$A$2:$A$1025,$C$5+6)=$C$3,INDEX(Receitas!$F$2:$F$1025,$C$5+6),""),"")</f>
        <v/>
      </c>
      <c r="D14">
        <f>IFERROR(IF(INDEX(Receitas!$A$2:$A$1025,$C$5+6)=$C$3,INDEX(Receitas!$G$2:$G$1025,$C$5+6),""),"")</f>
        <v/>
      </c>
      <c r="E14" s="8">
        <f>IFERROR(IF(INDEX(Receitas!$A$2:$A$1025,$C$5+6)=$C$3,INDEX(Receitas!$H$2:$H$1025,$C$5+6),""),"")</f>
        <v/>
      </c>
    </row>
    <row r="15">
      <c r="A15">
        <f>IFERROR(IF(INDEX(Receitas!$A$2:$A$1025,$C$5+7)=$C$3,INDEX(Receitas!$C$2:$C$1025,$C$5+7),""),"")</f>
        <v/>
      </c>
      <c r="B15">
        <f>IFERROR(IF(INDEX(Receitas!$A$2:$A$1025,$C$5+7)=$C$3,INDEX(Receitas!$E$2:$E$1025,$C$5+7),""),"")</f>
        <v/>
      </c>
      <c r="C15">
        <f>IFERROR(IF(INDEX(Receitas!$A$2:$A$1025,$C$5+7)=$C$3,INDEX(Receitas!$F$2:$F$1025,$C$5+7),""),"")</f>
        <v/>
      </c>
      <c r="D15">
        <f>IFERROR(IF(INDEX(Receitas!$A$2:$A$1025,$C$5+7)=$C$3,INDEX(Receitas!$G$2:$G$1025,$C$5+7),""),"")</f>
        <v/>
      </c>
      <c r="E15" s="8">
        <f>IFERROR(IF(INDEX(Receitas!$A$2:$A$1025,$C$5+7)=$C$3,INDEX(Receitas!$H$2:$H$1025,$C$5+7),""),"")</f>
        <v/>
      </c>
    </row>
    <row r="16">
      <c r="A16">
        <f>IFERROR(IF(INDEX(Receitas!$A$2:$A$1025,$C$5+8)=$C$3,INDEX(Receitas!$C$2:$C$1025,$C$5+8),""),"")</f>
        <v/>
      </c>
      <c r="B16">
        <f>IFERROR(IF(INDEX(Receitas!$A$2:$A$1025,$C$5+8)=$C$3,INDEX(Receitas!$E$2:$E$1025,$C$5+8),""),"")</f>
        <v/>
      </c>
      <c r="C16">
        <f>IFERROR(IF(INDEX(Receitas!$A$2:$A$1025,$C$5+8)=$C$3,INDEX(Receitas!$F$2:$F$1025,$C$5+8),""),"")</f>
        <v/>
      </c>
      <c r="D16">
        <f>IFERROR(IF(INDEX(Receitas!$A$2:$A$1025,$C$5+8)=$C$3,INDEX(Receitas!$G$2:$G$1025,$C$5+8),""),"")</f>
        <v/>
      </c>
      <c r="E16" s="8">
        <f>IFERROR(IF(INDEX(Receitas!$A$2:$A$1025,$C$5+8)=$C$3,INDEX(Receitas!$H$2:$H$1025,$C$5+8),""),"")</f>
        <v/>
      </c>
    </row>
    <row r="17">
      <c r="A17">
        <f>IFERROR(IF(INDEX(Receitas!$A$2:$A$1025,$C$5+9)=$C$3,INDEX(Receitas!$C$2:$C$1025,$C$5+9),""),"")</f>
        <v/>
      </c>
      <c r="B17">
        <f>IFERROR(IF(INDEX(Receitas!$A$2:$A$1025,$C$5+9)=$C$3,INDEX(Receitas!$E$2:$E$1025,$C$5+9),""),"")</f>
        <v/>
      </c>
      <c r="C17">
        <f>IFERROR(IF(INDEX(Receitas!$A$2:$A$1025,$C$5+9)=$C$3,INDEX(Receitas!$F$2:$F$1025,$C$5+9),""),"")</f>
        <v/>
      </c>
      <c r="D17">
        <f>IFERROR(IF(INDEX(Receitas!$A$2:$A$1025,$C$5+9)=$C$3,INDEX(Receitas!$G$2:$G$1025,$C$5+9),""),"")</f>
        <v/>
      </c>
      <c r="E17" s="8">
        <f>IFERROR(IF(INDEX(Receitas!$A$2:$A$1025,$C$5+9)=$C$3,INDEX(Receitas!$H$2:$H$1025,$C$5+9),""),"")</f>
        <v/>
      </c>
    </row>
    <row r="18">
      <c r="A18">
        <f>IFERROR(IF(INDEX(Receitas!$A$2:$A$1025,$C$5+10)=$C$3,INDEX(Receitas!$C$2:$C$1025,$C$5+10),""),"")</f>
        <v/>
      </c>
      <c r="B18">
        <f>IFERROR(IF(INDEX(Receitas!$A$2:$A$1025,$C$5+10)=$C$3,INDEX(Receitas!$E$2:$E$1025,$C$5+10),""),"")</f>
        <v/>
      </c>
      <c r="C18">
        <f>IFERROR(IF(INDEX(Receitas!$A$2:$A$1025,$C$5+10)=$C$3,INDEX(Receitas!$F$2:$F$1025,$C$5+10),""),"")</f>
        <v/>
      </c>
      <c r="D18">
        <f>IFERROR(IF(INDEX(Receitas!$A$2:$A$1025,$C$5+10)=$C$3,INDEX(Receitas!$G$2:$G$1025,$C$5+10),""),"")</f>
        <v/>
      </c>
      <c r="E18" s="8">
        <f>IFERROR(IF(INDEX(Receitas!$A$2:$A$1025,$C$5+10)=$C$3,INDEX(Receitas!$H$2:$H$1025,$C$5+10),""),"")</f>
        <v/>
      </c>
    </row>
    <row r="19">
      <c r="A19">
        <f>IFERROR(IF(INDEX(Receitas!$A$2:$A$1025,$C$5+11)=$C$3,INDEX(Receitas!$C$2:$C$1025,$C$5+11),""),"")</f>
        <v/>
      </c>
      <c r="B19">
        <f>IFERROR(IF(INDEX(Receitas!$A$2:$A$1025,$C$5+11)=$C$3,INDEX(Receitas!$E$2:$E$1025,$C$5+11),""),"")</f>
        <v/>
      </c>
      <c r="C19">
        <f>IFERROR(IF(INDEX(Receitas!$A$2:$A$1025,$C$5+11)=$C$3,INDEX(Receitas!$F$2:$F$1025,$C$5+11),""),"")</f>
        <v/>
      </c>
      <c r="D19">
        <f>IFERROR(IF(INDEX(Receitas!$A$2:$A$1025,$C$5+11)=$C$3,INDEX(Receitas!$G$2:$G$1025,$C$5+11),""),"")</f>
        <v/>
      </c>
      <c r="E19" s="8">
        <f>IFERROR(IF(INDEX(Receitas!$A$2:$A$1025,$C$5+11)=$C$3,INDEX(Receitas!$H$2:$H$1025,$C$5+11),""),"")</f>
        <v/>
      </c>
    </row>
    <row r="20">
      <c r="A20">
        <f>IFERROR(IF(INDEX(Receitas!$A$2:$A$1025,$C$5+12)=$C$3,INDEX(Receitas!$C$2:$C$1025,$C$5+12),""),"")</f>
        <v/>
      </c>
      <c r="B20">
        <f>IFERROR(IF(INDEX(Receitas!$A$2:$A$1025,$C$5+12)=$C$3,INDEX(Receitas!$E$2:$E$1025,$C$5+12),""),"")</f>
        <v/>
      </c>
      <c r="C20">
        <f>IFERROR(IF(INDEX(Receitas!$A$2:$A$1025,$C$5+12)=$C$3,INDEX(Receitas!$F$2:$F$1025,$C$5+12),""),"")</f>
        <v/>
      </c>
      <c r="D20">
        <f>IFERROR(IF(INDEX(Receitas!$A$2:$A$1025,$C$5+12)=$C$3,INDEX(Receitas!$G$2:$G$1025,$C$5+12),""),"")</f>
        <v/>
      </c>
      <c r="E20" s="8">
        <f>IFERROR(IF(INDEX(Receitas!$A$2:$A$1025,$C$5+12)=$C$3,INDEX(Receitas!$H$2:$H$1025,$C$5+12),""),"")</f>
        <v/>
      </c>
    </row>
    <row r="21">
      <c r="A21">
        <f>IFERROR(IF(INDEX(Receitas!$A$2:$A$1025,$C$5+13)=$C$3,INDEX(Receitas!$C$2:$C$1025,$C$5+13),""),"")</f>
        <v/>
      </c>
      <c r="B21">
        <f>IFERROR(IF(INDEX(Receitas!$A$2:$A$1025,$C$5+13)=$C$3,INDEX(Receitas!$E$2:$E$1025,$C$5+13),""),"")</f>
        <v/>
      </c>
      <c r="C21">
        <f>IFERROR(IF(INDEX(Receitas!$A$2:$A$1025,$C$5+13)=$C$3,INDEX(Receitas!$F$2:$F$1025,$C$5+13),""),"")</f>
        <v/>
      </c>
      <c r="D21">
        <f>IFERROR(IF(INDEX(Receitas!$A$2:$A$1025,$C$5+13)=$C$3,INDEX(Receitas!$G$2:$G$1025,$C$5+13),""),"")</f>
        <v/>
      </c>
      <c r="E21" s="8">
        <f>IFERROR(IF(INDEX(Receitas!$A$2:$A$1025,$C$5+13)=$C$3,INDEX(Receitas!$H$2:$H$1025,$C$5+13),""),"")</f>
        <v/>
      </c>
    </row>
    <row r="22">
      <c r="A22">
        <f>IFERROR(IF(INDEX(Receitas!$A$2:$A$1025,$C$5+14)=$C$3,INDEX(Receitas!$C$2:$C$1025,$C$5+14),""),"")</f>
        <v/>
      </c>
      <c r="B22">
        <f>IFERROR(IF(INDEX(Receitas!$A$2:$A$1025,$C$5+14)=$C$3,INDEX(Receitas!$E$2:$E$1025,$C$5+14),""),"")</f>
        <v/>
      </c>
      <c r="C22">
        <f>IFERROR(IF(INDEX(Receitas!$A$2:$A$1025,$C$5+14)=$C$3,INDEX(Receitas!$F$2:$F$1025,$C$5+14),""),"")</f>
        <v/>
      </c>
      <c r="D22">
        <f>IFERROR(IF(INDEX(Receitas!$A$2:$A$1025,$C$5+14)=$C$3,INDEX(Receitas!$G$2:$G$1025,$C$5+14),""),"")</f>
        <v/>
      </c>
      <c r="E22" s="8">
        <f>IFERROR(IF(INDEX(Receitas!$A$2:$A$1025,$C$5+14)=$C$3,INDEX(Receitas!$H$2:$H$1025,$C$5+14),""),"")</f>
        <v/>
      </c>
    </row>
    <row r="23">
      <c r="A23">
        <f>IFERROR(IF(INDEX(Receitas!$A$2:$A$1025,$C$5+15)=$C$3,INDEX(Receitas!$C$2:$C$1025,$C$5+15),""),"")</f>
        <v/>
      </c>
      <c r="B23">
        <f>IFERROR(IF(INDEX(Receitas!$A$2:$A$1025,$C$5+15)=$C$3,INDEX(Receitas!$E$2:$E$1025,$C$5+15),""),"")</f>
        <v/>
      </c>
      <c r="C23">
        <f>IFERROR(IF(INDEX(Receitas!$A$2:$A$1025,$C$5+15)=$C$3,INDEX(Receitas!$F$2:$F$1025,$C$5+15),""),"")</f>
        <v/>
      </c>
      <c r="D23">
        <f>IFERROR(IF(INDEX(Receitas!$A$2:$A$1025,$C$5+15)=$C$3,INDEX(Receitas!$G$2:$G$1025,$C$5+15),""),"")</f>
        <v/>
      </c>
      <c r="E23" s="8">
        <f>IFERROR(IF(INDEX(Receitas!$A$2:$A$1025,$C$5+15)=$C$3,INDEX(Receitas!$H$2:$H$1025,$C$5+15),""),"")</f>
        <v/>
      </c>
    </row>
    <row r="24">
      <c r="A24">
        <f>IFERROR(IF(INDEX(Receitas!$A$2:$A$1025,$C$5+16)=$C$3,INDEX(Receitas!$C$2:$C$1025,$C$5+16),""),"")</f>
        <v/>
      </c>
      <c r="B24">
        <f>IFERROR(IF(INDEX(Receitas!$A$2:$A$1025,$C$5+16)=$C$3,INDEX(Receitas!$E$2:$E$1025,$C$5+16),""),"")</f>
        <v/>
      </c>
      <c r="C24">
        <f>IFERROR(IF(INDEX(Receitas!$A$2:$A$1025,$C$5+16)=$C$3,INDEX(Receitas!$F$2:$F$1025,$C$5+16),""),"")</f>
        <v/>
      </c>
      <c r="D24">
        <f>IFERROR(IF(INDEX(Receitas!$A$2:$A$1025,$C$5+16)=$C$3,INDEX(Receitas!$G$2:$G$1025,$C$5+16),""),"")</f>
        <v/>
      </c>
      <c r="E24" s="8">
        <f>IFERROR(IF(INDEX(Receitas!$A$2:$A$1025,$C$5+16)=$C$3,INDEX(Receitas!$H$2:$H$1025,$C$5+16),""),"")</f>
        <v/>
      </c>
    </row>
    <row r="25">
      <c r="A25">
        <f>IFERROR(IF(INDEX(Receitas!$A$2:$A$1025,$C$5+17)=$C$3,INDEX(Receitas!$C$2:$C$1025,$C$5+17),""),"")</f>
        <v/>
      </c>
      <c r="B25">
        <f>IFERROR(IF(INDEX(Receitas!$A$2:$A$1025,$C$5+17)=$C$3,INDEX(Receitas!$E$2:$E$1025,$C$5+17),""),"")</f>
        <v/>
      </c>
      <c r="C25">
        <f>IFERROR(IF(INDEX(Receitas!$A$2:$A$1025,$C$5+17)=$C$3,INDEX(Receitas!$F$2:$F$1025,$C$5+17),""),"")</f>
        <v/>
      </c>
      <c r="D25">
        <f>IFERROR(IF(INDEX(Receitas!$A$2:$A$1025,$C$5+17)=$C$3,INDEX(Receitas!$G$2:$G$1025,$C$5+17),""),"")</f>
        <v/>
      </c>
      <c r="E25" s="8">
        <f>IFERROR(IF(INDEX(Receitas!$A$2:$A$1025,$C$5+17)=$C$3,INDEX(Receitas!$H$2:$H$1025,$C$5+17),""),"")</f>
        <v/>
      </c>
    </row>
    <row r="26">
      <c r="A26">
        <f>IFERROR(IF(INDEX(Receitas!$A$2:$A$1025,$C$5+18)=$C$3,INDEX(Receitas!$C$2:$C$1025,$C$5+18),""),"")</f>
        <v/>
      </c>
      <c r="B26">
        <f>IFERROR(IF(INDEX(Receitas!$A$2:$A$1025,$C$5+18)=$C$3,INDEX(Receitas!$E$2:$E$1025,$C$5+18),""),"")</f>
        <v/>
      </c>
      <c r="C26">
        <f>IFERROR(IF(INDEX(Receitas!$A$2:$A$1025,$C$5+18)=$C$3,INDEX(Receitas!$F$2:$F$1025,$C$5+18),""),"")</f>
        <v/>
      </c>
      <c r="D26">
        <f>IFERROR(IF(INDEX(Receitas!$A$2:$A$1025,$C$5+18)=$C$3,INDEX(Receitas!$G$2:$G$1025,$C$5+18),""),"")</f>
        <v/>
      </c>
      <c r="E26" s="8">
        <f>IFERROR(IF(INDEX(Receitas!$A$2:$A$1025,$C$5+18)=$C$3,INDEX(Receitas!$H$2:$H$1025,$C$5+18),""),"")</f>
        <v/>
      </c>
    </row>
    <row r="27">
      <c r="A27">
        <f>IFERROR(IF(INDEX(Receitas!$A$2:$A$1025,$C$5+19)=$C$3,INDEX(Receitas!$C$2:$C$1025,$C$5+19),""),"")</f>
        <v/>
      </c>
      <c r="B27">
        <f>IFERROR(IF(INDEX(Receitas!$A$2:$A$1025,$C$5+19)=$C$3,INDEX(Receitas!$E$2:$E$1025,$C$5+19),""),"")</f>
        <v/>
      </c>
      <c r="C27">
        <f>IFERROR(IF(INDEX(Receitas!$A$2:$A$1025,$C$5+19)=$C$3,INDEX(Receitas!$F$2:$F$1025,$C$5+19),""),"")</f>
        <v/>
      </c>
      <c r="D27">
        <f>IFERROR(IF(INDEX(Receitas!$A$2:$A$1025,$C$5+19)=$C$3,INDEX(Receitas!$G$2:$G$1025,$C$5+19),""),"")</f>
        <v/>
      </c>
      <c r="E27" s="8">
        <f>IFERROR(IF(INDEX(Receitas!$A$2:$A$1025,$C$5+19)=$C$3,INDEX(Receitas!$H$2:$H$1025,$C$5+19),""),"")</f>
        <v/>
      </c>
    </row>
    <row r="29">
      <c r="A29" s="13" t="inlineStr">
        <is>
          <t>Ingredientes do lote</t>
        </is>
      </c>
      <c r="E29" s="8">
        <f>IFERROR(VLOOKUP($C$3,'Preço Certo'!$A$5:$Q$134,6,FALSE),0)</f>
        <v/>
      </c>
    </row>
    <row r="30">
      <c r="A30" s="13" t="inlineStr">
        <is>
          <t>Mão de obra do lote (horas da aba Preço Certo × valor da hora)</t>
        </is>
      </c>
      <c r="E30" s="8">
        <f>IFERROR(VLOOKUP($C$3,'Preço Certo'!$A$5:$Q$134,7,FALSE),0)</f>
        <v/>
      </c>
    </row>
    <row r="31">
      <c r="A31" s="13" t="inlineStr">
        <is>
          <t>Rendimento (unidades)</t>
        </is>
      </c>
      <c r="E31" s="14">
        <f>IFERROR(VLOOKUP($C$3,'Preço Certo'!$A$5:$Q$134,4,FALSE),0)</f>
        <v/>
      </c>
    </row>
    <row r="32">
      <c r="A32" s="13" t="inlineStr">
        <is>
          <t>Embalagem por unidade</t>
        </is>
      </c>
      <c r="E32" s="8">
        <f>IFERROR(VLOOKUP($C$3,'Preço Certo'!$A$5:$Q$134,8,FALSE),0)</f>
        <v/>
      </c>
    </row>
    <row r="33">
      <c r="A33" s="11" t="inlineStr">
        <is>
          <t>Custo por unidade</t>
        </is>
      </c>
      <c r="E33" s="15">
        <f>IFERROR(VLOOKUP($C$3,'Preço Certo'!$A$5:$Q$134,9,FALSE),0)</f>
        <v/>
      </c>
    </row>
    <row r="34">
      <c r="A34" s="13" t="inlineStr">
        <is>
          <t>Markup (aba Configuração)</t>
        </is>
      </c>
      <c r="E34" s="16">
        <f>Configuração!B9</f>
        <v/>
      </c>
    </row>
    <row r="35">
      <c r="A35" s="11" t="inlineStr">
        <is>
          <t>Preço sugerido pelo markup</t>
        </is>
      </c>
      <c r="E35" s="15">
        <f>IFERROR(VLOOKUP($C$3,'Preço Certo'!$A$5:$Q$134,10,FALSE),0)</f>
        <v/>
      </c>
    </row>
    <row r="36">
      <c r="A36" s="13" t="inlineStr">
        <is>
          <t>Preço usado (o seu, se digitou)</t>
        </is>
      </c>
      <c r="E36" s="8">
        <f>IFERROR(VLOOKUP($C$3,'Preço Certo'!$A$5:$Q$134,14,FALSE),0)</f>
        <v/>
      </c>
    </row>
    <row r="37">
      <c r="A37" s="11" t="inlineStr">
        <is>
          <t>Sobra por unidade antes das despesas fixas</t>
        </is>
      </c>
      <c r="E37" s="15">
        <f>IFERROR(VLOOKUP($C$3,'Preço Certo'!$A$5:$Q$134,16,FALSE),0)</f>
        <v/>
      </c>
    </row>
  </sheetData>
  <dataValidations count="1">
    <dataValidation sqref="C3" showDropDown="0" showInputMessage="0" showErrorMessage="0" allowBlank="0" type="whole" operator="between">
      <formula1>1</formula1>
      <formula2>130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A1A28"/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18" customWidth="1" min="4" max="4"/>
    <col width="13" customWidth="1" min="5" max="5"/>
  </cols>
  <sheetData>
    <row r="1">
      <c r="A1" s="4" t="inlineStr">
        <is>
          <t>Minha receita: monte a conta de uma receita sua</t>
        </is>
      </c>
    </row>
    <row r="2">
      <c r="A2" t="inlineStr">
        <is>
          <t>Preencha as células amarelas. Exemplo: leite condensado de 395 g a R$ 4,89, usando 395 g.</t>
        </is>
      </c>
    </row>
    <row r="3">
      <c r="A3" t="inlineStr">
        <is>
          <t>Nome da receita:</t>
        </is>
      </c>
      <c r="B3" s="6" t="inlineStr">
        <is>
          <t>Minha receita</t>
        </is>
      </c>
    </row>
    <row r="5" ht="30" customHeight="1">
      <c r="A5" s="5" t="inlineStr">
        <is>
          <t>Ingrediente</t>
        </is>
      </c>
      <c r="B5" s="5" t="inlineStr">
        <is>
          <t>Preço do pacote (R$)</t>
        </is>
      </c>
      <c r="C5" s="5" t="inlineStr">
        <is>
          <t>Tamanho do pacote (g, ml ou un.)</t>
        </is>
      </c>
      <c r="D5" s="5" t="inlineStr">
        <is>
          <t>Quantidade usada (g, ml ou un.)</t>
        </is>
      </c>
      <c r="E5" s="5" t="inlineStr">
        <is>
          <t>Custo (R$)</t>
        </is>
      </c>
    </row>
    <row r="6">
      <c r="A6" s="6" t="inlineStr">
        <is>
          <t>Leite condensado 395 g</t>
        </is>
      </c>
      <c r="B6" s="9" t="n">
        <v>4.89</v>
      </c>
      <c r="C6" s="6" t="n">
        <v>395</v>
      </c>
      <c r="D6" s="6" t="n">
        <v>395</v>
      </c>
      <c r="E6" s="8">
        <f>IF(AND(ISNUMBER(B6),ISNUMBER(C6),ISNUMBER(D6),C6&gt;0),B6/C6*D6,0)</f>
        <v/>
      </c>
    </row>
    <row r="7">
      <c r="A7" s="6" t="n"/>
      <c r="B7" s="9" t="n"/>
      <c r="C7" s="6" t="n"/>
      <c r="D7" s="6" t="n"/>
      <c r="E7" s="8">
        <f>IF(AND(ISNUMBER(B7),ISNUMBER(C7),ISNUMBER(D7),C7&gt;0),B7/C7*D7,0)</f>
        <v/>
      </c>
    </row>
    <row r="8">
      <c r="A8" s="6" t="n"/>
      <c r="B8" s="9" t="n"/>
      <c r="C8" s="6" t="n"/>
      <c r="D8" s="6" t="n"/>
      <c r="E8" s="8">
        <f>IF(AND(ISNUMBER(B8),ISNUMBER(C8),ISNUMBER(D8),C8&gt;0),B8/C8*D8,0)</f>
        <v/>
      </c>
    </row>
    <row r="9">
      <c r="A9" s="6" t="n"/>
      <c r="B9" s="9" t="n"/>
      <c r="C9" s="6" t="n"/>
      <c r="D9" s="6" t="n"/>
      <c r="E9" s="8">
        <f>IF(AND(ISNUMBER(B9),ISNUMBER(C9),ISNUMBER(D9),C9&gt;0),B9/C9*D9,0)</f>
        <v/>
      </c>
    </row>
    <row r="10">
      <c r="A10" s="6" t="n"/>
      <c r="B10" s="9" t="n"/>
      <c r="C10" s="6" t="n"/>
      <c r="D10" s="6" t="n"/>
      <c r="E10" s="8">
        <f>IF(AND(ISNUMBER(B10),ISNUMBER(C10),ISNUMBER(D10),C10&gt;0),B10/C10*D10,0)</f>
        <v/>
      </c>
    </row>
    <row r="11">
      <c r="A11" s="6" t="n"/>
      <c r="B11" s="9" t="n"/>
      <c r="C11" s="6" t="n"/>
      <c r="D11" s="6" t="n"/>
      <c r="E11" s="8">
        <f>IF(AND(ISNUMBER(B11),ISNUMBER(C11),ISNUMBER(D11),C11&gt;0),B11/C11*D11,0)</f>
        <v/>
      </c>
    </row>
    <row r="12">
      <c r="A12" s="6" t="n"/>
      <c r="B12" s="9" t="n"/>
      <c r="C12" s="6" t="n"/>
      <c r="D12" s="6" t="n"/>
      <c r="E12" s="8">
        <f>IF(AND(ISNUMBER(B12),ISNUMBER(C12),ISNUMBER(D12),C12&gt;0),B12/C12*D12,0)</f>
        <v/>
      </c>
    </row>
    <row r="13">
      <c r="A13" s="6" t="n"/>
      <c r="B13" s="9" t="n"/>
      <c r="C13" s="6" t="n"/>
      <c r="D13" s="6" t="n"/>
      <c r="E13" s="8">
        <f>IF(AND(ISNUMBER(B13),ISNUMBER(C13),ISNUMBER(D13),C13&gt;0),B13/C13*D13,0)</f>
        <v/>
      </c>
    </row>
    <row r="14">
      <c r="A14" s="6" t="n"/>
      <c r="B14" s="9" t="n"/>
      <c r="C14" s="6" t="n"/>
      <c r="D14" s="6" t="n"/>
      <c r="E14" s="8">
        <f>IF(AND(ISNUMBER(B14),ISNUMBER(C14),ISNUMBER(D14),C14&gt;0),B14/C14*D14,0)</f>
        <v/>
      </c>
    </row>
    <row r="15">
      <c r="A15" s="6" t="n"/>
      <c r="B15" s="9" t="n"/>
      <c r="C15" s="6" t="n"/>
      <c r="D15" s="6" t="n"/>
      <c r="E15" s="8">
        <f>IF(AND(ISNUMBER(B15),ISNUMBER(C15),ISNUMBER(D15),C15&gt;0),B15/C15*D15,0)</f>
        <v/>
      </c>
    </row>
    <row r="16">
      <c r="A16" s="6" t="n"/>
      <c r="B16" s="9" t="n"/>
      <c r="C16" s="6" t="n"/>
      <c r="D16" s="6" t="n"/>
      <c r="E16" s="8">
        <f>IF(AND(ISNUMBER(B16),ISNUMBER(C16),ISNUMBER(D16),C16&gt;0),B16/C16*D16,0)</f>
        <v/>
      </c>
    </row>
    <row r="17">
      <c r="A17" s="6" t="n"/>
      <c r="B17" s="9" t="n"/>
      <c r="C17" s="6" t="n"/>
      <c r="D17" s="6" t="n"/>
      <c r="E17" s="8">
        <f>IF(AND(ISNUMBER(B17),ISNUMBER(C17),ISNUMBER(D17),C17&gt;0),B17/C17*D17,0)</f>
        <v/>
      </c>
    </row>
    <row r="18">
      <c r="A18" s="6" t="n"/>
      <c r="B18" s="9" t="n"/>
      <c r="C18" s="6" t="n"/>
      <c r="D18" s="6" t="n"/>
      <c r="E18" s="8">
        <f>IF(AND(ISNUMBER(B18),ISNUMBER(C18),ISNUMBER(D18),C18&gt;0),B18/C18*D18,0)</f>
        <v/>
      </c>
    </row>
    <row r="19">
      <c r="A19" s="6" t="n"/>
      <c r="B19" s="9" t="n"/>
      <c r="C19" s="6" t="n"/>
      <c r="D19" s="6" t="n"/>
      <c r="E19" s="8">
        <f>IF(AND(ISNUMBER(B19),ISNUMBER(C19),ISNUMBER(D19),C19&gt;0),B19/C19*D19,0)</f>
        <v/>
      </c>
    </row>
    <row r="20">
      <c r="A20" s="6" t="n"/>
      <c r="B20" s="9" t="n"/>
      <c r="C20" s="6" t="n"/>
      <c r="D20" s="6" t="n"/>
      <c r="E20" s="8">
        <f>IF(AND(ISNUMBER(B20),ISNUMBER(C20),ISNUMBER(D20),C20&gt;0),B20/C20*D20,0)</f>
        <v/>
      </c>
    </row>
    <row r="22">
      <c r="A22" s="13" t="inlineStr">
        <is>
          <t>Ingredientes do lote</t>
        </is>
      </c>
      <c r="E22" s="8">
        <f>SUM(E6:E20)</f>
        <v/>
      </c>
    </row>
    <row r="23">
      <c r="A23" s="13" t="inlineStr">
        <is>
          <t>Suas horas por lote</t>
        </is>
      </c>
      <c r="E23" s="7" t="n">
        <v>1</v>
      </c>
    </row>
    <row r="24">
      <c r="A24" s="13" t="inlineStr">
        <is>
          <t>Mão de obra do lote (horas × valor da hora da aba Configuração)</t>
        </is>
      </c>
      <c r="E24" s="8">
        <f>E23*Configuração!B16</f>
        <v/>
      </c>
    </row>
    <row r="25">
      <c r="A25" s="13" t="inlineStr">
        <is>
          <t>Rendimento (unidades)</t>
        </is>
      </c>
      <c r="E25" s="17" t="n">
        <v>10</v>
      </c>
    </row>
    <row r="26">
      <c r="A26" s="13" t="inlineStr">
        <is>
          <t>Embalagem por unidade (pote, forminha, etiqueta)</t>
        </is>
      </c>
      <c r="E26" s="9" t="n">
        <v>0.8</v>
      </c>
    </row>
    <row r="27">
      <c r="A27" s="11" t="inlineStr">
        <is>
          <t>Custo por unidade</t>
        </is>
      </c>
      <c r="E27" s="15">
        <f>IFERROR((E22+E24)/E25+E26,0)</f>
        <v/>
      </c>
    </row>
    <row r="28">
      <c r="A28" s="13" t="inlineStr">
        <is>
          <t>Markup (aba Configuração)</t>
        </is>
      </c>
      <c r="E28" s="16">
        <f>Configuração!B9</f>
        <v/>
      </c>
    </row>
    <row r="29">
      <c r="A29" s="11" t="inlineStr">
        <is>
          <t>Preço sugerido pelo markup</t>
        </is>
      </c>
      <c r="E29" s="15">
        <f>IFERROR(E27*E28,0)</f>
        <v/>
      </c>
    </row>
    <row r="30">
      <c r="A30" s="13" t="inlineStr">
        <is>
          <t>Seu preço de venda (opcional)</t>
        </is>
      </c>
      <c r="E30" s="9" t="inlineStr"/>
    </row>
    <row r="31">
      <c r="A31" s="11" t="inlineStr">
        <is>
          <t>Sobra por unidade antes das despesas fixas</t>
        </is>
      </c>
      <c r="E31" s="15">
        <f>IFERROR(IF(E30="",E29,E30)*(1-Configuração!B3)-E27,0)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A1A28"/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80" customWidth="1" min="3" max="3"/>
  </cols>
  <sheetData>
    <row r="1">
      <c r="A1" s="4" t="inlineStr">
        <is>
          <t>Configuração do preço (método do markup)</t>
        </is>
      </c>
    </row>
    <row r="3" ht="32" customHeight="1">
      <c r="A3" s="18" t="inlineStr">
        <is>
          <t>Despesas variáveis (% do preço): taxa do cartão ou link de pagamento</t>
        </is>
      </c>
      <c r="B3" s="19" t="n">
        <v>0.0315</v>
      </c>
      <c r="C3" s="18" t="inlineStr">
        <is>
          <t>Ex.: 3,15% no crédito à vista ou 1,37% no débito (InfinitePay, plano até R$ 20 mil/mês, 03/11/2026). Pix: 0%.</t>
        </is>
      </c>
    </row>
    <row r="4" ht="32" customHeight="1">
      <c r="A4" s="18" t="inlineStr">
        <is>
          <t>Despesas fixas (% do faturamento): gás, energia, DAS do MEI, internet, divididos pelo que você fatura no mês</t>
        </is>
      </c>
      <c r="B4" s="19" t="n">
        <v>0.1</v>
      </c>
      <c r="C4" s="18" t="inlineStr">
        <is>
          <t>Exemplo: R$ 150 de despesas fixas ÷ R$ 1.500 de vendas no mês = 10%. Calcule a sua.</t>
        </is>
      </c>
    </row>
    <row r="5" ht="32" customHeight="1">
      <c r="A5" s="18" t="inlineStr">
        <is>
          <t>Margem de lucro desejada (% do preço)</t>
        </is>
      </c>
      <c r="B5" s="19" t="n">
        <v>0.2</v>
      </c>
      <c r="C5" s="18" t="inlineStr">
        <is>
          <t>O Sebrae cita margem em torno de 20% como referência comum. Você decide.</t>
        </is>
      </c>
    </row>
    <row r="7">
      <c r="A7" t="inlineStr">
        <is>
          <t>Soma das porcentagens</t>
        </is>
      </c>
      <c r="B7" s="10">
        <f>B3+B4+B5</f>
        <v/>
      </c>
    </row>
    <row r="8">
      <c r="A8" t="inlineStr">
        <is>
          <t>Markup divisor (1 − soma)</t>
        </is>
      </c>
      <c r="B8" s="20">
        <f>1-B7</f>
        <v/>
      </c>
    </row>
    <row r="9">
      <c r="A9" s="11" t="inlineStr">
        <is>
          <t>Markup multiplicador (1 ÷ divisor)</t>
        </is>
      </c>
      <c r="B9" s="21">
        <f>IF(B8&lt;=0,"Revise: a soma passou de 100%",1/B8)</f>
        <v/>
      </c>
    </row>
    <row r="11">
      <c r="A11" t="inlineStr">
        <is>
          <t>Comparação com a regra simples do guia: preço entre custo × 2 e custo × 3.</t>
        </is>
      </c>
    </row>
    <row r="12">
      <c r="A12" t="inlineStr">
        <is>
          <t>Multiplicador mínimo</t>
        </is>
      </c>
      <c r="B12" s="6" t="n">
        <v>2</v>
      </c>
    </row>
    <row r="13">
      <c r="A13" t="inlineStr">
        <is>
          <t>Multiplicador máximo</t>
        </is>
      </c>
      <c r="B13" s="6" t="n">
        <v>3</v>
      </c>
    </row>
    <row r="15">
      <c r="A15" s="11" t="inlineStr">
        <is>
          <t>Sua mão de obra</t>
        </is>
      </c>
    </row>
    <row r="16">
      <c r="A16" t="inlineStr">
        <is>
          <t>Valor da sua hora de trabalho (R$)</t>
        </is>
      </c>
      <c r="B16" s="9">
        <f>ROUND(1621/220,2)</f>
        <v/>
      </c>
      <c r="C16" t="inlineStr">
        <is>
          <t>Sugestão inicial: salário mínimo de 2026 (R$ 1.621, Decreto nº 12.797/2025) ÷ 220 horas por mês = R$ 7,37 por hora. Troque pelo valor que você quer receber.</t>
        </is>
      </c>
    </row>
    <row r="17">
      <c r="A17" t="inlineStr">
        <is>
          <t>Na aba Preço Certo, digite na coluna 'Suas horas por lote' quanto tempo você leva para fazer um lote. Se deixar em branco, a mão de obra fica de fora (e o preço precisa cobri-la).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A1A28"/>
    <outlinePr summaryBelow="1" summaryRight="1"/>
    <pageSetUpPr/>
  </sheetPr>
  <dimension ref="A1:I16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4" customWidth="1" min="2" max="2"/>
    <col width="11" customWidth="1" min="3" max="3"/>
    <col width="9" customWidth="1" min="4" max="4"/>
    <col width="13" customWidth="1" min="5" max="5"/>
    <col width="46" customWidth="1" min="6" max="6"/>
    <col width="13" customWidth="1" min="7" max="7"/>
    <col width="13" customWidth="1" min="8" max="8"/>
    <col width="14" customWidth="1" min="9" max="9"/>
  </cols>
  <sheetData>
    <row r="1" ht="30" customHeight="1">
      <c r="A1" s="5" t="inlineStr">
        <is>
          <t>Código</t>
        </is>
      </c>
      <c r="B1" s="5" t="inlineStr">
        <is>
          <t>Item (pacote)</t>
        </is>
      </c>
      <c r="C1" s="5" t="inlineStr">
        <is>
          <t>Tamanho do pacote</t>
        </is>
      </c>
      <c r="D1" s="5" t="inlineStr">
        <is>
          <t>Unidade</t>
        </is>
      </c>
      <c r="E1" s="5" t="inlineStr">
        <is>
          <t>Preço de referência (R$)</t>
        </is>
      </c>
      <c r="F1" s="5" t="inlineStr">
        <is>
          <t>Fonte e data</t>
        </is>
      </c>
      <c r="G1" s="5" t="inlineStr">
        <is>
          <t>Seu preço (R$)</t>
        </is>
      </c>
      <c r="H1" s="5" t="inlineStr">
        <is>
          <t>Preço usado (R$)</t>
        </is>
      </c>
      <c r="I1" s="5" t="inlineStr">
        <is>
          <t>Preço por g, ml ou un. (R$)</t>
        </is>
      </c>
    </row>
    <row r="2">
      <c r="A2" t="inlineStr">
        <is>
          <t>abacaxi</t>
        </is>
      </c>
      <c r="B2" t="inlineStr">
        <is>
          <t>Abacaxi (unidade, ~1,2 kg)</t>
        </is>
      </c>
      <c r="C2" t="n">
        <v>1</v>
      </c>
      <c r="D2" t="inlineStr">
        <is>
          <t>un</t>
        </is>
      </c>
      <c r="E2" s="8" t="n">
        <v>9.98</v>
      </c>
      <c r="F2" t="inlineStr">
        <is>
          <t>Savegnago (site), 03/11/2026</t>
        </is>
      </c>
      <c r="G2" s="9" t="n"/>
      <c r="H2" s="8">
        <f>IF(G2="",E2,G2)</f>
        <v/>
      </c>
      <c r="I2" s="22">
        <f>H2/C2</f>
        <v/>
      </c>
    </row>
    <row r="3">
      <c r="A3" t="inlineStr">
        <is>
          <t>abobrinha</t>
        </is>
      </c>
      <c r="B3" t="inlineStr">
        <is>
          <t>Abobrinha (800 g)</t>
        </is>
      </c>
      <c r="C3" t="n">
        <v>800</v>
      </c>
      <c r="D3" t="inlineStr">
        <is>
          <t>g</t>
        </is>
      </c>
      <c r="E3" s="8" t="n">
        <v>6.99</v>
      </c>
      <c r="F3" t="inlineStr">
        <is>
          <t>Savegnago (site), 03/11/2026</t>
        </is>
      </c>
      <c r="G3" s="9" t="n"/>
      <c r="H3" s="8">
        <f>IF(G3="",E3,G3)</f>
        <v/>
      </c>
      <c r="I3" s="22">
        <f>H3/C3</f>
        <v/>
      </c>
    </row>
    <row r="4">
      <c r="A4" t="inlineStr">
        <is>
          <t>abobora</t>
        </is>
      </c>
      <c r="B4" t="inlineStr">
        <is>
          <t>Abóbora (kg)</t>
        </is>
      </c>
      <c r="C4" t="n">
        <v>1000</v>
      </c>
      <c r="D4" t="inlineStr">
        <is>
          <t>g</t>
        </is>
      </c>
      <c r="E4" s="8" t="n">
        <v>5.85</v>
      </c>
      <c r="F4" t="inlineStr">
        <is>
          <t>Savegnago (site), 03/11/2026</t>
        </is>
      </c>
      <c r="G4" s="9" t="n"/>
      <c r="H4" s="8">
        <f>IF(G4="",E4,G4)</f>
        <v/>
      </c>
      <c r="I4" s="22">
        <f>H4/C4</f>
        <v/>
      </c>
    </row>
    <row r="5">
      <c r="A5" t="inlineStr">
        <is>
          <t>achoc</t>
        </is>
      </c>
      <c r="B5" t="inlineStr">
        <is>
          <t>Achocolatado em pó 550 g</t>
        </is>
      </c>
      <c r="C5" t="n">
        <v>550</v>
      </c>
      <c r="D5" t="inlineStr">
        <is>
          <t>g</t>
        </is>
      </c>
      <c r="E5" s="8" t="n">
        <v>18.7</v>
      </c>
      <c r="F5" t="inlineStr">
        <is>
          <t>Savegnago (site), 03/11/2026</t>
        </is>
      </c>
      <c r="G5" s="9" t="n"/>
      <c r="H5" s="8">
        <f>IF(G5="",E5,G5)</f>
        <v/>
      </c>
      <c r="I5" s="22">
        <f>H5/C5</f>
        <v/>
      </c>
    </row>
    <row r="6">
      <c r="A6" t="inlineStr">
        <is>
          <t>acem</t>
        </is>
      </c>
      <c r="B6" t="inlineStr">
        <is>
          <t>Acém em cubos (kg)</t>
        </is>
      </c>
      <c r="C6" t="n">
        <v>1000</v>
      </c>
      <c r="D6" t="inlineStr">
        <is>
          <t>g</t>
        </is>
      </c>
      <c r="E6" s="8" t="n">
        <v>46.9</v>
      </c>
      <c r="F6" t="inlineStr">
        <is>
          <t>Savegnago (site), 03/11/2026</t>
        </is>
      </c>
      <c r="G6" s="9" t="n"/>
      <c r="H6" s="8">
        <f>IF(G6="",E6,G6)</f>
        <v/>
      </c>
      <c r="I6" s="22">
        <f>H6/C6</f>
        <v/>
      </c>
    </row>
    <row r="7">
      <c r="A7" t="inlineStr">
        <is>
          <t>alface</t>
        </is>
      </c>
      <c r="B7" t="inlineStr">
        <is>
          <t>Alface (maço)</t>
        </is>
      </c>
      <c r="C7" t="n">
        <v>1</v>
      </c>
      <c r="D7" t="inlineStr">
        <is>
          <t>un</t>
        </is>
      </c>
      <c r="E7" s="8" t="n">
        <v>6.69</v>
      </c>
      <c r="F7" t="inlineStr">
        <is>
          <t>Savegnago (site), 03/11/2026</t>
        </is>
      </c>
      <c r="G7" s="9" t="n"/>
      <c r="H7" s="8">
        <f>IF(G7="",E7,G7)</f>
        <v/>
      </c>
      <c r="I7" s="22">
        <f>H7/C7</f>
        <v/>
      </c>
    </row>
    <row r="8">
      <c r="A8" t="inlineStr">
        <is>
          <t>alho</t>
        </is>
      </c>
      <c r="B8" t="inlineStr">
        <is>
          <t>Alho (500 g)</t>
        </is>
      </c>
      <c r="C8" t="n">
        <v>500</v>
      </c>
      <c r="D8" t="inlineStr">
        <is>
          <t>g</t>
        </is>
      </c>
      <c r="E8" s="8" t="n">
        <v>18.9</v>
      </c>
      <c r="F8" t="inlineStr">
        <is>
          <t>Savegnago (site), 03/11/2026</t>
        </is>
      </c>
      <c r="G8" s="9" t="n"/>
      <c r="H8" s="8">
        <f>IF(G8="",E8,G8)</f>
        <v/>
      </c>
      <c r="I8" s="22">
        <f>H8/C8</f>
        <v/>
      </c>
    </row>
    <row r="9">
      <c r="A9" t="inlineStr">
        <is>
          <t>amend</t>
        </is>
      </c>
      <c r="B9" t="inlineStr">
        <is>
          <t>Amendoim cru 500 g</t>
        </is>
      </c>
      <c r="C9" t="n">
        <v>500</v>
      </c>
      <c r="D9" t="inlineStr">
        <is>
          <t>g</t>
        </is>
      </c>
      <c r="E9" s="8" t="n">
        <v>30.4</v>
      </c>
      <c r="F9" t="inlineStr">
        <is>
          <t>Savegnago (site), 03/11/2026</t>
        </is>
      </c>
      <c r="G9" s="9" t="n"/>
      <c r="H9" s="8">
        <f>IF(G9="",E9,G9)</f>
        <v/>
      </c>
      <c r="I9" s="22">
        <f>H9/C9</f>
        <v/>
      </c>
    </row>
    <row r="10">
      <c r="A10" t="inlineStr">
        <is>
          <t>amendt</t>
        </is>
      </c>
      <c r="B10" t="inlineStr">
        <is>
          <t>Amendoim torrado sem pele 200 g</t>
        </is>
      </c>
      <c r="C10" t="n">
        <v>200</v>
      </c>
      <c r="D10" t="inlineStr">
        <is>
          <t>g</t>
        </is>
      </c>
      <c r="E10" s="8" t="n">
        <v>13.59</v>
      </c>
      <c r="F10" t="inlineStr">
        <is>
          <t>Savegnago (site), 03/11/2026</t>
        </is>
      </c>
      <c r="G10" s="9" t="n"/>
      <c r="H10" s="8">
        <f>IF(G10="",E10,G10)</f>
        <v/>
      </c>
      <c r="I10" s="22">
        <f>H10/C10</f>
        <v/>
      </c>
    </row>
    <row r="11">
      <c r="A11" t="inlineStr">
        <is>
          <t>amido</t>
        </is>
      </c>
      <c r="B11" t="inlineStr">
        <is>
          <t>Amido de milho 500 g</t>
        </is>
      </c>
      <c r="C11" t="n">
        <v>500</v>
      </c>
      <c r="D11" t="inlineStr">
        <is>
          <t>g</t>
        </is>
      </c>
      <c r="E11" s="8" t="n">
        <v>8.25</v>
      </c>
      <c r="F11" t="inlineStr">
        <is>
          <t>Savegnago (site), 03/11/2026</t>
        </is>
      </c>
      <c r="G11" s="9" t="n"/>
      <c r="H11" s="8">
        <f>IF(G11="",E11,G11)</f>
        <v/>
      </c>
      <c r="I11" s="22">
        <f>H11/C11</f>
        <v/>
      </c>
    </row>
    <row r="12">
      <c r="A12" t="inlineStr">
        <is>
          <t>arroz</t>
        </is>
      </c>
      <c r="B12" t="inlineStr">
        <is>
          <t>Arroz 5 kg</t>
        </is>
      </c>
      <c r="C12" t="n">
        <v>5000</v>
      </c>
      <c r="D12" t="inlineStr">
        <is>
          <t>g</t>
        </is>
      </c>
      <c r="E12" s="8" t="n">
        <v>28.95</v>
      </c>
      <c r="F12" t="inlineStr">
        <is>
          <t>Savegnago (site), 03/11/2026</t>
        </is>
      </c>
      <c r="G12" s="9" t="n"/>
      <c r="H12" s="8">
        <f>IF(G12="",E12,G12)</f>
        <v/>
      </c>
      <c r="I12" s="22">
        <f>H12/C12</f>
        <v/>
      </c>
    </row>
    <row r="13">
      <c r="A13" t="inlineStr">
        <is>
          <t>atum</t>
        </is>
      </c>
      <c r="B13" t="inlineStr">
        <is>
          <t>Atum ralado 170 g</t>
        </is>
      </c>
      <c r="C13" t="n">
        <v>170</v>
      </c>
      <c r="D13" t="inlineStr">
        <is>
          <t>g</t>
        </is>
      </c>
      <c r="E13" s="8" t="n">
        <v>8.449999999999999</v>
      </c>
      <c r="F13" t="inlineStr">
        <is>
          <t>Savegnago (site), 03/11/2026</t>
        </is>
      </c>
      <c r="G13" s="9" t="n"/>
      <c r="H13" s="8">
        <f>IF(G13="",E13,G13)</f>
        <v/>
      </c>
      <c r="I13" s="22">
        <f>H13/C13</f>
        <v/>
      </c>
    </row>
    <row r="14">
      <c r="A14" t="inlineStr">
        <is>
          <t>aveia</t>
        </is>
      </c>
      <c r="B14" t="inlineStr">
        <is>
          <t>Aveia em flocos 500 g</t>
        </is>
      </c>
      <c r="C14" t="n">
        <v>500</v>
      </c>
      <c r="D14" t="inlineStr">
        <is>
          <t>g</t>
        </is>
      </c>
      <c r="E14" s="8" t="n">
        <v>12.95</v>
      </c>
      <c r="F14" t="inlineStr">
        <is>
          <t>Savegnago (site), 03/11/2026</t>
        </is>
      </c>
      <c r="G14" s="9" t="n"/>
      <c r="H14" s="8">
        <f>IF(G14="",E14,G14)</f>
        <v/>
      </c>
      <c r="I14" s="22">
        <f>H14/C14</f>
        <v/>
      </c>
    </row>
    <row r="15">
      <c r="A15" t="inlineStr">
        <is>
          <t>azeite</t>
        </is>
      </c>
      <c r="B15" t="inlineStr">
        <is>
          <t>Azeite de oliva 500 ml</t>
        </is>
      </c>
      <c r="C15" t="n">
        <v>500</v>
      </c>
      <c r="D15" t="inlineStr">
        <is>
          <t>ml</t>
        </is>
      </c>
      <c r="E15" s="8" t="n">
        <v>37.9</v>
      </c>
      <c r="F15" t="inlineStr">
        <is>
          <t>Savegnago (site), 03/11/2026</t>
        </is>
      </c>
      <c r="G15" s="9" t="n"/>
      <c r="H15" s="8">
        <f>IF(G15="",E15,G15)</f>
        <v/>
      </c>
      <c r="I15" s="22">
        <f>H15/C15</f>
        <v/>
      </c>
    </row>
    <row r="16">
      <c r="A16" t="inlineStr">
        <is>
          <t>azeitona</t>
        </is>
      </c>
      <c r="B16" t="inlineStr">
        <is>
          <t>Azeitona verde sem caroço 120 g</t>
        </is>
      </c>
      <c r="C16" t="n">
        <v>120</v>
      </c>
      <c r="D16" t="inlineStr">
        <is>
          <t>g</t>
        </is>
      </c>
      <c r="E16" s="8" t="n">
        <v>5.95</v>
      </c>
      <c r="F16" t="inlineStr">
        <is>
          <t>Savegnago (site), 03/11/2026</t>
        </is>
      </c>
      <c r="G16" s="9" t="n"/>
      <c r="H16" s="8">
        <f>IF(G16="",E16,G16)</f>
        <v/>
      </c>
      <c r="I16" s="22">
        <f>H16/C16</f>
        <v/>
      </c>
    </row>
    <row r="17">
      <c r="A17" t="inlineStr">
        <is>
          <t>acai</t>
        </is>
      </c>
      <c r="B17" t="inlineStr">
        <is>
          <t>Açaí 1,15 L</t>
        </is>
      </c>
      <c r="C17" t="n">
        <v>1150</v>
      </c>
      <c r="D17" t="inlineStr">
        <is>
          <t>ml</t>
        </is>
      </c>
      <c r="E17" s="8" t="n">
        <v>36.2</v>
      </c>
      <c r="F17" t="inlineStr">
        <is>
          <t>Savegnago (site), 03/11/2026</t>
        </is>
      </c>
      <c r="G17" s="9" t="n"/>
      <c r="H17" s="8">
        <f>IF(G17="",E17,G17)</f>
        <v/>
      </c>
      <c r="I17" s="22">
        <f>H17/C17</f>
        <v/>
      </c>
    </row>
    <row r="18">
      <c r="A18" t="inlineStr">
        <is>
          <t>acristal</t>
        </is>
      </c>
      <c r="B18" t="inlineStr">
        <is>
          <t>Açúcar cristal 1 kg</t>
        </is>
      </c>
      <c r="C18" t="n">
        <v>1000</v>
      </c>
      <c r="D18" t="inlineStr">
        <is>
          <t>g</t>
        </is>
      </c>
      <c r="E18" s="8" t="n">
        <v>3.15</v>
      </c>
      <c r="F18" t="inlineStr">
        <is>
          <t>Savegnago (site), 03/11/2026</t>
        </is>
      </c>
      <c r="G18" s="9" t="n"/>
      <c r="H18" s="8">
        <f>IF(G18="",E18,G18)</f>
        <v/>
      </c>
      <c r="I18" s="22">
        <f>H18/C18</f>
        <v/>
      </c>
    </row>
    <row r="19">
      <c r="A19" t="inlineStr">
        <is>
          <t>aconf</t>
        </is>
      </c>
      <c r="B19" t="inlineStr">
        <is>
          <t>Açúcar de confeiteiro 500 g</t>
        </is>
      </c>
      <c r="C19" t="n">
        <v>500</v>
      </c>
      <c r="D19" t="inlineStr">
        <is>
          <t>g</t>
        </is>
      </c>
      <c r="E19" s="8" t="n">
        <v>4.49</v>
      </c>
      <c r="F19" t="inlineStr">
        <is>
          <t>Índice Custo por Prato (mediana nacional), coletas até 24/10/2026</t>
        </is>
      </c>
      <c r="G19" s="9" t="n"/>
      <c r="H19" s="8">
        <f>IF(G19="",E19,G19)</f>
        <v/>
      </c>
      <c r="I19" s="22">
        <f>H19/C19</f>
        <v/>
      </c>
    </row>
    <row r="20">
      <c r="A20" t="inlineStr">
        <is>
          <t>mascavo</t>
        </is>
      </c>
      <c r="B20" t="inlineStr">
        <is>
          <t>Açúcar mascavo 250 g</t>
        </is>
      </c>
      <c r="C20" t="n">
        <v>250</v>
      </c>
      <c r="D20" t="inlineStr">
        <is>
          <t>g</t>
        </is>
      </c>
      <c r="E20" s="8" t="n">
        <v>13.2</v>
      </c>
      <c r="F20" t="inlineStr">
        <is>
          <t>Savegnago (site), 03/11/2026</t>
        </is>
      </c>
      <c r="G20" s="9" t="n"/>
      <c r="H20" s="8">
        <f>IF(G20="",E20,G20)</f>
        <v/>
      </c>
      <c r="I20" s="22">
        <f>H20/C20</f>
        <v/>
      </c>
    </row>
    <row r="21">
      <c r="A21" t="inlineStr">
        <is>
          <t>acucar</t>
        </is>
      </c>
      <c r="B21" t="inlineStr">
        <is>
          <t>Açúcar refinado 1 kg</t>
        </is>
      </c>
      <c r="C21" t="n">
        <v>1000</v>
      </c>
      <c r="D21" t="inlineStr">
        <is>
          <t>g</t>
        </is>
      </c>
      <c r="E21" s="8" t="n">
        <v>3.45</v>
      </c>
      <c r="F21" t="inlineStr">
        <is>
          <t>Savegnago (site), 03/11/2026</t>
        </is>
      </c>
      <c r="G21" s="9" t="n"/>
      <c r="H21" s="8">
        <f>IF(G21="",E21,G21)</f>
        <v/>
      </c>
      <c r="I21" s="22">
        <f>H21/C21</f>
        <v/>
      </c>
    </row>
    <row r="22">
      <c r="A22" t="inlineStr">
        <is>
          <t>bacon</t>
        </is>
      </c>
      <c r="B22" t="inlineStr">
        <is>
          <t>Bacon em cubos 250 g</t>
        </is>
      </c>
      <c r="C22" t="n">
        <v>250</v>
      </c>
      <c r="D22" t="inlineStr">
        <is>
          <t>g</t>
        </is>
      </c>
      <c r="E22" s="8" t="n">
        <v>16.9</v>
      </c>
      <c r="F22" t="inlineStr">
        <is>
          <t>Savegnago (site), 03/11/2026</t>
        </is>
      </c>
      <c r="G22" s="9" t="n"/>
      <c r="H22" s="8">
        <f>IF(G22="",E22,G22)</f>
        <v/>
      </c>
      <c r="I22" s="22">
        <f>H22/C22</f>
        <v/>
      </c>
    </row>
    <row r="23">
      <c r="A23" t="inlineStr">
        <is>
          <t>banana</t>
        </is>
      </c>
      <c r="B23" t="inlineStr">
        <is>
          <t>Banana prata (kg)</t>
        </is>
      </c>
      <c r="C23" t="n">
        <v>1000</v>
      </c>
      <c r="D23" t="inlineStr">
        <is>
          <t>g</t>
        </is>
      </c>
      <c r="E23" s="8" t="n">
        <v>9.9</v>
      </c>
      <c r="F23" t="inlineStr">
        <is>
          <t>Savegnago (site), 03/11/2026</t>
        </is>
      </c>
      <c r="G23" s="9" t="n"/>
      <c r="H23" s="8">
        <f>IF(G23="",E23,G23)</f>
        <v/>
      </c>
      <c r="I23" s="22">
        <f>H23/C23</f>
        <v/>
      </c>
    </row>
    <row r="24">
      <c r="A24" t="inlineStr">
        <is>
          <t>batata</t>
        </is>
      </c>
      <c r="B24" t="inlineStr">
        <is>
          <t>Batata (kg)</t>
        </is>
      </c>
      <c r="C24" t="n">
        <v>1000</v>
      </c>
      <c r="D24" t="inlineStr">
        <is>
          <t>g</t>
        </is>
      </c>
      <c r="E24" s="8" t="n">
        <v>3.98</v>
      </c>
      <c r="F24" t="inlineStr">
        <is>
          <t>Savegnago (site), 03/11/2026</t>
        </is>
      </c>
      <c r="G24" s="9" t="n"/>
      <c r="H24" s="8">
        <f>IF(G24="",E24,G24)</f>
        <v/>
      </c>
      <c r="I24" s="22">
        <f>H24/C24</f>
        <v/>
      </c>
    </row>
    <row r="25">
      <c r="A25" t="inlineStr">
        <is>
          <t>bpalha</t>
        </is>
      </c>
      <c r="B25" t="inlineStr">
        <is>
          <t>Batata palha 105 g</t>
        </is>
      </c>
      <c r="C25" t="n">
        <v>105</v>
      </c>
      <c r="D25" t="inlineStr">
        <is>
          <t>g</t>
        </is>
      </c>
      <c r="E25" s="8" t="n">
        <v>7.49</v>
      </c>
      <c r="F25" t="inlineStr">
        <is>
          <t>Savegnago (site), 03/11/2026</t>
        </is>
      </c>
      <c r="G25" s="9" t="n"/>
      <c r="H25" s="8">
        <f>IF(G25="",E25,G25)</f>
        <v/>
      </c>
      <c r="I25" s="22">
        <f>H25/C25</f>
        <v/>
      </c>
    </row>
    <row r="26">
      <c r="A26" t="inlineStr">
        <is>
          <t>bdoce</t>
        </is>
      </c>
      <c r="B26" t="inlineStr">
        <is>
          <t>Batata-doce (kg)</t>
        </is>
      </c>
      <c r="C26" t="n">
        <v>1000</v>
      </c>
      <c r="D26" t="inlineStr">
        <is>
          <t>g</t>
        </is>
      </c>
      <c r="E26" s="8" t="n">
        <v>5.25</v>
      </c>
      <c r="F26" t="inlineStr">
        <is>
          <t>Savegnago (site), 03/11/2026</t>
        </is>
      </c>
      <c r="G26" s="9" t="n"/>
      <c r="H26" s="8">
        <f>IF(G26="",E26,G26)</f>
        <v/>
      </c>
      <c r="I26" s="22">
        <f>H26/C26</f>
        <v/>
      </c>
    </row>
    <row r="27">
      <c r="A27" t="inlineStr">
        <is>
          <t>berinjela</t>
        </is>
      </c>
      <c r="B27" t="inlineStr">
        <is>
          <t>Berinjela (700 g)</t>
        </is>
      </c>
      <c r="C27" t="n">
        <v>700</v>
      </c>
      <c r="D27" t="inlineStr">
        <is>
          <t>g</t>
        </is>
      </c>
      <c r="E27" s="8" t="n">
        <v>6.15</v>
      </c>
      <c r="F27" t="inlineStr">
        <is>
          <t>Savegnago (site), 03/11/2026</t>
        </is>
      </c>
      <c r="G27" s="9" t="n"/>
      <c r="H27" s="8">
        <f>IF(G27="",E27,G27)</f>
        <v/>
      </c>
      <c r="I27" s="22">
        <f>H27/C27</f>
        <v/>
      </c>
    </row>
    <row r="28">
      <c r="A28" t="inlineStr">
        <is>
          <t>beterraba</t>
        </is>
      </c>
      <c r="B28" t="inlineStr">
        <is>
          <t>Beterraba (kg)</t>
        </is>
      </c>
      <c r="C28" t="n">
        <v>1000</v>
      </c>
      <c r="D28" t="inlineStr">
        <is>
          <t>g</t>
        </is>
      </c>
      <c r="E28" s="8" t="n">
        <v>3.99</v>
      </c>
      <c r="F28" t="inlineStr">
        <is>
          <t>Savegnago (site), 03/11/2026</t>
        </is>
      </c>
      <c r="G28" s="9" t="n"/>
      <c r="H28" s="8">
        <f>IF(G28="",E28,G28)</f>
        <v/>
      </c>
      <c r="I28" s="22">
        <f>H28/C28</f>
        <v/>
      </c>
    </row>
    <row r="29">
      <c r="A29" t="inlineStr">
        <is>
          <t>champ</t>
        </is>
      </c>
      <c r="B29" t="inlineStr">
        <is>
          <t>Biscoito champanhe 150 g</t>
        </is>
      </c>
      <c r="C29" t="n">
        <v>150</v>
      </c>
      <c r="D29" t="inlineStr">
        <is>
          <t>g</t>
        </is>
      </c>
      <c r="E29" s="8" t="n">
        <v>13.5</v>
      </c>
      <c r="F29" t="inlineStr">
        <is>
          <t>Savegnago (site), 03/11/2026</t>
        </is>
      </c>
      <c r="G29" s="9" t="n"/>
      <c r="H29" s="8">
        <f>IF(G29="",E29,G29)</f>
        <v/>
      </c>
      <c r="I29" s="22">
        <f>H29/C29</f>
        <v/>
      </c>
    </row>
    <row r="30">
      <c r="A30" t="inlineStr">
        <is>
          <t>bmaisena</t>
        </is>
      </c>
      <c r="B30" t="inlineStr">
        <is>
          <t>Biscoito maisena 360 g</t>
        </is>
      </c>
      <c r="C30" t="n">
        <v>360</v>
      </c>
      <c r="D30" t="inlineStr">
        <is>
          <t>g</t>
        </is>
      </c>
      <c r="E30" s="8" t="n">
        <v>4.29</v>
      </c>
      <c r="F30" t="inlineStr">
        <is>
          <t>Savegnago (site), 03/11/2026</t>
        </is>
      </c>
      <c r="G30" s="9" t="n"/>
      <c r="H30" s="8">
        <f>IF(G30="",E30,G30)</f>
        <v/>
      </c>
      <c r="I30" s="22">
        <f>H30/C30</f>
        <v/>
      </c>
    </row>
    <row r="31">
      <c r="A31" t="inlineStr">
        <is>
          <t>brocolis</t>
        </is>
      </c>
      <c r="B31" t="inlineStr">
        <is>
          <t>Brócolis congelado 300 g</t>
        </is>
      </c>
      <c r="C31" t="n">
        <v>300</v>
      </c>
      <c r="D31" t="inlineStr">
        <is>
          <t>g</t>
        </is>
      </c>
      <c r="E31" s="8" t="n">
        <v>5.15</v>
      </c>
      <c r="F31" t="inlineStr">
        <is>
          <t>Savegnago (site), 03/11/2026</t>
        </is>
      </c>
      <c r="G31" s="9" t="n"/>
      <c r="H31" s="8">
        <f>IF(G31="",E31,G31)</f>
        <v/>
      </c>
      <c r="I31" s="22">
        <f>H31/C31</f>
        <v/>
      </c>
    </row>
    <row r="32">
      <c r="A32" t="inlineStr">
        <is>
          <t>cacau</t>
        </is>
      </c>
      <c r="B32" t="inlineStr">
        <is>
          <t>Cacau em pó 100% 200 g</t>
        </is>
      </c>
      <c r="C32" t="n">
        <v>200</v>
      </c>
      <c r="D32" t="inlineStr">
        <is>
          <t>g</t>
        </is>
      </c>
      <c r="E32" s="8" t="n">
        <v>67.5</v>
      </c>
      <c r="F32" t="inlineStr">
        <is>
          <t>Savegnago (site), 03/11/2026</t>
        </is>
      </c>
      <c r="G32" s="9" t="n"/>
      <c r="H32" s="8">
        <f>IF(G32="",E32,G32)</f>
        <v/>
      </c>
      <c r="I32" s="22">
        <f>H32/C32</f>
        <v/>
      </c>
    </row>
    <row r="33">
      <c r="A33" t="inlineStr">
        <is>
          <t>cafe</t>
        </is>
      </c>
      <c r="B33" t="inlineStr">
        <is>
          <t>Café torrado e moído 500 g</t>
        </is>
      </c>
      <c r="C33" t="n">
        <v>500</v>
      </c>
      <c r="D33" t="inlineStr">
        <is>
          <t>g</t>
        </is>
      </c>
      <c r="E33" s="8" t="n">
        <v>21.95</v>
      </c>
      <c r="F33" t="inlineStr">
        <is>
          <t>Savegnago (site), 03/11/2026</t>
        </is>
      </c>
      <c r="G33" s="9" t="n"/>
      <c r="H33" s="8">
        <f>IF(G33="",E33,G33)</f>
        <v/>
      </c>
      <c r="I33" s="22">
        <f>H33/C33</f>
        <v/>
      </c>
    </row>
    <row r="34">
      <c r="A34" t="inlineStr">
        <is>
          <t>cxbolo</t>
        </is>
      </c>
      <c r="B34" t="inlineStr">
        <is>
          <t>Caixa 20x20x7 cm com visor (10 un.)</t>
        </is>
      </c>
      <c r="C34" t="n">
        <v>10</v>
      </c>
      <c r="D34" t="inlineStr">
        <is>
          <t>un</t>
        </is>
      </c>
      <c r="E34" s="8" t="n">
        <v>27.62</v>
      </c>
      <c r="F34" t="inlineStr">
        <is>
          <t>Mariana Embalagem (site), 03/11/2026</t>
        </is>
      </c>
      <c r="G34" s="9" t="n"/>
      <c r="H34" s="8">
        <f>IF(G34="",E34,G34)</f>
        <v/>
      </c>
      <c r="I34" s="22">
        <f>H34/C34</f>
        <v/>
      </c>
    </row>
    <row r="35">
      <c r="A35" t="inlineStr">
        <is>
          <t>cxcesta</t>
        </is>
      </c>
      <c r="B35" t="inlineStr">
        <is>
          <t>Caixa kraft com visor 21 x 25,5 x 5 cm</t>
        </is>
      </c>
      <c r="C35" t="n">
        <v>1</v>
      </c>
      <c r="D35" t="inlineStr">
        <is>
          <t>un</t>
        </is>
      </c>
      <c r="E35" s="8" t="n">
        <v>5.45</v>
      </c>
      <c r="F35" t="inlineStr">
        <is>
          <t>Kraftbox Embalagens (site), 03/11/2026</t>
        </is>
      </c>
      <c r="G35" s="9" t="n"/>
      <c r="H35" s="8">
        <f>IF(G35="",E35,G35)</f>
        <v/>
      </c>
      <c r="I35" s="22">
        <f>H35/C35</f>
        <v/>
      </c>
    </row>
    <row r="36">
      <c r="A36" t="inlineStr">
        <is>
          <t>cx4</t>
        </is>
      </c>
      <c r="B36" t="inlineStr">
        <is>
          <t>Caixa kraft para 4 doces com visor (10 un.)</t>
        </is>
      </c>
      <c r="C36" t="n">
        <v>10</v>
      </c>
      <c r="D36" t="inlineStr">
        <is>
          <t>un</t>
        </is>
      </c>
      <c r="E36" s="8" t="n">
        <v>8.5</v>
      </c>
      <c r="F36" t="inlineStr">
        <is>
          <t>Sulformas (site), 03/11/2026</t>
        </is>
      </c>
      <c r="G36" s="9" t="n"/>
      <c r="H36" s="8">
        <f>IF(G36="",E36,G36)</f>
        <v/>
      </c>
      <c r="I36" s="22">
        <f>H36/C36</f>
        <v/>
      </c>
    </row>
    <row r="37">
      <c r="A37" t="inlineStr">
        <is>
          <t>cxbrownie</t>
        </is>
      </c>
      <c r="B37" t="inlineStr">
        <is>
          <t>Caixa kraft para brownie com visor (10 un.)</t>
        </is>
      </c>
      <c r="C37" t="n">
        <v>10</v>
      </c>
      <c r="D37" t="inlineStr">
        <is>
          <t>un</t>
        </is>
      </c>
      <c r="E37" s="8" t="n">
        <v>21.9</v>
      </c>
      <c r="F37" t="inlineStr">
        <is>
          <t>GLP Box (site), 03/11/2026</t>
        </is>
      </c>
      <c r="G37" s="9" t="n"/>
      <c r="H37" s="8">
        <f>IF(G37="",E37,G37)</f>
        <v/>
      </c>
      <c r="I37" s="22">
        <f>H37/C37</f>
        <v/>
      </c>
    </row>
    <row r="38">
      <c r="A38" t="inlineStr">
        <is>
          <t>cxfatia</t>
        </is>
      </c>
      <c r="B38" t="inlineStr">
        <is>
          <t>Caixa kraft para fatia com visor (10 un.)</t>
        </is>
      </c>
      <c r="C38" t="n">
        <v>10</v>
      </c>
      <c r="D38" t="inlineStr">
        <is>
          <t>un</t>
        </is>
      </c>
      <c r="E38" s="8" t="n">
        <v>20.99</v>
      </c>
      <c r="F38" t="inlineStr">
        <is>
          <t>Marplast Embalagens (site), 03/11/2026</t>
        </is>
      </c>
      <c r="G38" s="9" t="n"/>
      <c r="H38" s="8">
        <f>IF(G38="",E38,G38)</f>
        <v/>
      </c>
      <c r="I38" s="22">
        <f>H38/C38</f>
        <v/>
      </c>
    </row>
    <row r="39">
      <c r="A39" t="inlineStr">
        <is>
          <t>cxhamb</t>
        </is>
      </c>
      <c r="B39" t="inlineStr">
        <is>
          <t>Caixa kraft para hambúrguer (50 un.)</t>
        </is>
      </c>
      <c r="C39" t="n">
        <v>50</v>
      </c>
      <c r="D39" t="inlineStr">
        <is>
          <t>un</t>
        </is>
      </c>
      <c r="E39" s="8" t="n">
        <v>34.95</v>
      </c>
      <c r="F39" t="inlineStr">
        <is>
          <t>Gráfica Alcalima (site), 03/11/2026</t>
        </is>
      </c>
      <c r="G39" s="9" t="n"/>
      <c r="H39" s="8">
        <f>IF(G39="",E39,G39)</f>
        <v/>
      </c>
      <c r="I39" s="22">
        <f>H39/C39</f>
        <v/>
      </c>
    </row>
    <row r="40">
      <c r="A40" t="inlineStr">
        <is>
          <t>canela</t>
        </is>
      </c>
      <c r="B40" t="inlineStr">
        <is>
          <t>Canela em pó 40 g</t>
        </is>
      </c>
      <c r="C40" t="n">
        <v>40</v>
      </c>
      <c r="D40" t="inlineStr">
        <is>
          <t>g</t>
        </is>
      </c>
      <c r="E40" s="8" t="n">
        <v>6.35</v>
      </c>
      <c r="F40" t="inlineStr">
        <is>
          <t>Savegnago (site), 03/11/2026</t>
        </is>
      </c>
      <c r="G40" s="9" t="n"/>
      <c r="H40" s="8">
        <f>IF(G40="",E40,G40)</f>
        <v/>
      </c>
      <c r="I40" s="22">
        <f>H40/C40</f>
        <v/>
      </c>
    </row>
    <row r="41">
      <c r="A41" t="inlineStr">
        <is>
          <t>canjica</t>
        </is>
      </c>
      <c r="B41" t="inlineStr">
        <is>
          <t>Canjica branca 400 g</t>
        </is>
      </c>
      <c r="C41" t="n">
        <v>400</v>
      </c>
      <c r="D41" t="inlineStr">
        <is>
          <t>g</t>
        </is>
      </c>
      <c r="E41" s="8" t="n">
        <v>11.6</v>
      </c>
      <c r="F41" t="inlineStr">
        <is>
          <t>Savegnago (site), 03/11/2026</t>
        </is>
      </c>
      <c r="G41" s="9" t="n"/>
      <c r="H41" s="8">
        <f>IF(G41="",E41,G41)</f>
        <v/>
      </c>
      <c r="I41" s="22">
        <f>H41/C41</f>
        <v/>
      </c>
    </row>
    <row r="42">
      <c r="A42" t="inlineStr">
        <is>
          <t>moida</t>
        </is>
      </c>
      <c r="B42" t="inlineStr">
        <is>
          <t>Carne bovina moída (kg)</t>
        </is>
      </c>
      <c r="C42" t="n">
        <v>1000</v>
      </c>
      <c r="D42" t="inlineStr">
        <is>
          <t>g</t>
        </is>
      </c>
      <c r="E42" s="8" t="n">
        <v>33.9</v>
      </c>
      <c r="F42" t="inlineStr">
        <is>
          <t>Savegnago (site), 03/11/2026</t>
        </is>
      </c>
      <c r="G42" s="9" t="n"/>
      <c r="H42" s="8">
        <f>IF(G42="",E42,G42)</f>
        <v/>
      </c>
      <c r="I42" s="22">
        <f>H42/C42</f>
        <v/>
      </c>
    </row>
    <row r="43">
      <c r="A43" t="inlineStr">
        <is>
          <t>caju</t>
        </is>
      </c>
      <c r="B43" t="inlineStr">
        <is>
          <t>Castanha de caju 160 g</t>
        </is>
      </c>
      <c r="C43" t="n">
        <v>160</v>
      </c>
      <c r="D43" t="inlineStr">
        <is>
          <t>g</t>
        </is>
      </c>
      <c r="E43" s="8" t="n">
        <v>14.95</v>
      </c>
      <c r="F43" t="inlineStr">
        <is>
          <t>Savegnago (site), 03/11/2026</t>
        </is>
      </c>
      <c r="G43" s="9" t="n"/>
      <c r="H43" s="8">
        <f>IF(G43="",E43,G43)</f>
        <v/>
      </c>
      <c r="I43" s="22">
        <f>H43/C43</f>
        <v/>
      </c>
    </row>
    <row r="44">
      <c r="A44" t="inlineStr">
        <is>
          <t>castp</t>
        </is>
      </c>
      <c r="B44" t="inlineStr">
        <is>
          <t>Castanha-do-pará 100 g</t>
        </is>
      </c>
      <c r="C44" t="n">
        <v>100</v>
      </c>
      <c r="D44" t="inlineStr">
        <is>
          <t>g</t>
        </is>
      </c>
      <c r="E44" s="8" t="n">
        <v>29.9</v>
      </c>
      <c r="F44" t="inlineStr">
        <is>
          <t>Savegnago (site), 03/11/2026</t>
        </is>
      </c>
      <c r="G44" s="9" t="n"/>
      <c r="H44" s="8">
        <f>IF(G44="",E44,G44)</f>
        <v/>
      </c>
      <c r="I44" s="22">
        <f>H44/C44</f>
        <v/>
      </c>
    </row>
    <row r="45">
      <c r="A45" t="inlineStr">
        <is>
          <t>cebola</t>
        </is>
      </c>
      <c r="B45" t="inlineStr">
        <is>
          <t>Cebola (kg)</t>
        </is>
      </c>
      <c r="C45" t="n">
        <v>1000</v>
      </c>
      <c r="D45" t="inlineStr">
        <is>
          <t>g</t>
        </is>
      </c>
      <c r="E45" s="8" t="n">
        <v>6.95</v>
      </c>
      <c r="F45" t="inlineStr">
        <is>
          <t>Savegnago (site), 03/11/2026</t>
        </is>
      </c>
      <c r="G45" s="9" t="n"/>
      <c r="H45" s="8">
        <f>IF(G45="",E45,G45)</f>
        <v/>
      </c>
      <c r="I45" s="22">
        <f>H45/C45</f>
        <v/>
      </c>
    </row>
    <row r="46">
      <c r="A46" t="inlineStr">
        <is>
          <t>cebolinha</t>
        </is>
      </c>
      <c r="B46" t="inlineStr">
        <is>
          <t>Cebolinha (maço)</t>
        </is>
      </c>
      <c r="C46" t="n">
        <v>1</v>
      </c>
      <c r="D46" t="inlineStr">
        <is>
          <t>un</t>
        </is>
      </c>
      <c r="E46" s="8" t="n">
        <v>3.59</v>
      </c>
      <c r="F46" t="inlineStr">
        <is>
          <t>Savegnago (site), 03/11/2026</t>
        </is>
      </c>
      <c r="G46" s="9" t="n"/>
      <c r="H46" s="8">
        <f>IF(G46="",E46,G46)</f>
        <v/>
      </c>
      <c r="I46" s="22">
        <f>H46/C46</f>
        <v/>
      </c>
    </row>
    <row r="47">
      <c r="A47" t="inlineStr">
        <is>
          <t>cenoura</t>
        </is>
      </c>
      <c r="B47" t="inlineStr">
        <is>
          <t>Cenoura (kg)</t>
        </is>
      </c>
      <c r="C47" t="n">
        <v>1000</v>
      </c>
      <c r="D47" t="inlineStr">
        <is>
          <t>g</t>
        </is>
      </c>
      <c r="E47" s="8" t="n">
        <v>2.85</v>
      </c>
      <c r="F47" t="inlineStr">
        <is>
          <t>Savegnago (site), 03/11/2026</t>
        </is>
      </c>
      <c r="G47" s="9" t="n"/>
      <c r="H47" s="8">
        <f>IF(G47="",E47,G47)</f>
        <v/>
      </c>
      <c r="I47" s="22">
        <f>H47/C47</f>
        <v/>
      </c>
    </row>
    <row r="48">
      <c r="A48" t="inlineStr">
        <is>
          <t>chant</t>
        </is>
      </c>
      <c r="B48" t="inlineStr">
        <is>
          <t>Chantilly 1 L</t>
        </is>
      </c>
      <c r="C48" t="n">
        <v>1000</v>
      </c>
      <c r="D48" t="inlineStr">
        <is>
          <t>ml</t>
        </is>
      </c>
      <c r="E48" s="8" t="n">
        <v>27.35</v>
      </c>
      <c r="F48" t="inlineStr">
        <is>
          <t>Savegnago (site), 03/11/2026</t>
        </is>
      </c>
      <c r="G48" s="9" t="n"/>
      <c r="H48" s="8">
        <f>IF(G48="",E48,G48)</f>
        <v/>
      </c>
      <c r="I48" s="22">
        <f>H48/C48</f>
        <v/>
      </c>
    </row>
    <row r="49">
      <c r="A49" t="inlineStr">
        <is>
          <t>cheiro</t>
        </is>
      </c>
      <c r="B49" t="inlineStr">
        <is>
          <t>Cheiro-verde desidratado 7 g</t>
        </is>
      </c>
      <c r="C49" t="n">
        <v>7</v>
      </c>
      <c r="D49" t="inlineStr">
        <is>
          <t>g</t>
        </is>
      </c>
      <c r="E49" s="8" t="n">
        <v>1.95</v>
      </c>
      <c r="F49" t="inlineStr">
        <is>
          <t>Savegnago (site), 03/11/2026</t>
        </is>
      </c>
      <c r="G49" s="9" t="n"/>
      <c r="H49" s="8">
        <f>IF(G49="",E49,G49)</f>
        <v/>
      </c>
      <c r="I49" s="22">
        <f>H49/C49</f>
        <v/>
      </c>
    </row>
    <row r="50">
      <c r="A50" t="inlineStr">
        <is>
          <t>chia</t>
        </is>
      </c>
      <c r="B50" t="inlineStr">
        <is>
          <t>Chia 100 g</t>
        </is>
      </c>
      <c r="C50" t="n">
        <v>100</v>
      </c>
      <c r="D50" t="inlineStr">
        <is>
          <t>g</t>
        </is>
      </c>
      <c r="E50" s="8" t="n">
        <v>10.9</v>
      </c>
      <c r="F50" t="inlineStr">
        <is>
          <t>Savegnago (site), 03/11/2026</t>
        </is>
      </c>
      <c r="G50" s="9" t="n"/>
      <c r="H50" s="8">
        <f>IF(G50="",E50,G50)</f>
        <v/>
      </c>
      <c r="I50" s="22">
        <f>H50/C50</f>
        <v/>
      </c>
    </row>
    <row r="51">
      <c r="A51" t="inlineStr">
        <is>
          <t>cobbr</t>
        </is>
      </c>
      <c r="B51" t="inlineStr">
        <is>
          <t>Chocolate branco 80 g</t>
        </is>
      </c>
      <c r="C51" t="n">
        <v>80</v>
      </c>
      <c r="D51" t="inlineStr">
        <is>
          <t>g</t>
        </is>
      </c>
      <c r="E51" s="8" t="n">
        <v>9</v>
      </c>
      <c r="F51" t="inlineStr">
        <is>
          <t>Savegnago (site), 03/11/2026</t>
        </is>
      </c>
      <c r="G51" s="9" t="n"/>
      <c r="H51" s="8">
        <f>IF(G51="",E51,G51)</f>
        <v/>
      </c>
      <c r="I51" s="22">
        <f>H51/C51</f>
        <v/>
      </c>
    </row>
    <row r="52">
      <c r="A52" t="inlineStr">
        <is>
          <t>choc</t>
        </is>
      </c>
      <c r="B52" t="inlineStr">
        <is>
          <t>Chocolate em pó 50% 200 g</t>
        </is>
      </c>
      <c r="C52" t="n">
        <v>200</v>
      </c>
      <c r="D52" t="inlineStr">
        <is>
          <t>g</t>
        </is>
      </c>
      <c r="E52" s="8" t="n">
        <v>13.9</v>
      </c>
      <c r="F52" t="inlineStr">
        <is>
          <t>Savegnago (site), 03/11/2026</t>
        </is>
      </c>
      <c r="G52" s="9" t="n"/>
      <c r="H52" s="8">
        <f>IF(G52="",E52,G52)</f>
        <v/>
      </c>
      <c r="I52" s="22">
        <f>H52/C52</f>
        <v/>
      </c>
    </row>
    <row r="53">
      <c r="A53" t="inlineStr">
        <is>
          <t>gran</t>
        </is>
      </c>
      <c r="B53" t="inlineStr">
        <is>
          <t>Chocolate granulado 120 g</t>
        </is>
      </c>
      <c r="C53" t="n">
        <v>120</v>
      </c>
      <c r="D53" t="inlineStr">
        <is>
          <t>g</t>
        </is>
      </c>
      <c r="E53" s="8" t="n">
        <v>4.99</v>
      </c>
      <c r="F53" t="inlineStr">
        <is>
          <t>Savegnago (site), 03/11/2026</t>
        </is>
      </c>
      <c r="G53" s="9" t="n"/>
      <c r="H53" s="8">
        <f>IF(G53="",E53,G53)</f>
        <v/>
      </c>
      <c r="I53" s="22">
        <f>H53/C53</f>
        <v/>
      </c>
    </row>
    <row r="54">
      <c r="A54" t="inlineStr">
        <is>
          <t>hibisco</t>
        </is>
      </c>
      <c r="B54" t="inlineStr">
        <is>
          <t>Chá de hibisco 30 g</t>
        </is>
      </c>
      <c r="C54" t="n">
        <v>30</v>
      </c>
      <c r="D54" t="inlineStr">
        <is>
          <t>g</t>
        </is>
      </c>
      <c r="E54" s="8" t="n">
        <v>7.55</v>
      </c>
      <c r="F54" t="inlineStr">
        <is>
          <t>Savegnago (site), 03/11/2026</t>
        </is>
      </c>
      <c r="G54" s="9" t="n"/>
      <c r="H54" s="8">
        <f>IF(G54="",E54,G54)</f>
        <v/>
      </c>
      <c r="I54" s="22">
        <f>H54/C54</f>
        <v/>
      </c>
    </row>
    <row r="55">
      <c r="A55" t="inlineStr">
        <is>
          <t>mate</t>
        </is>
      </c>
      <c r="B55" t="inlineStr">
        <is>
          <t>Chá-mate 250 g</t>
        </is>
      </c>
      <c r="C55" t="n">
        <v>250</v>
      </c>
      <c r="D55" t="inlineStr">
        <is>
          <t>g</t>
        </is>
      </c>
      <c r="E55" s="8" t="n">
        <v>10.99</v>
      </c>
      <c r="F55" t="inlineStr">
        <is>
          <t>Savegnago (site), 03/11/2026</t>
        </is>
      </c>
      <c r="G55" s="9" t="n"/>
      <c r="H55" s="8">
        <f>IF(G55="",E55,G55)</f>
        <v/>
      </c>
      <c r="I55" s="22">
        <f>H55/C55</f>
        <v/>
      </c>
    </row>
    <row r="56">
      <c r="A56" t="inlineStr">
        <is>
          <t>cob</t>
        </is>
      </c>
      <c r="B56" t="inlineStr">
        <is>
          <t>Cobertura fracionada ao leite 1 kg</t>
        </is>
      </c>
      <c r="C56" t="n">
        <v>1000</v>
      </c>
      <c r="D56" t="inlineStr">
        <is>
          <t>g</t>
        </is>
      </c>
      <c r="E56" s="8" t="n">
        <v>24.62</v>
      </c>
      <c r="F56" t="inlineStr">
        <is>
          <t>Embaleme (site), 03/11/2026</t>
        </is>
      </c>
      <c r="G56" s="9" t="n"/>
      <c r="H56" s="8">
        <f>IF(G56="",E56,G56)</f>
        <v/>
      </c>
      <c r="I56" s="22">
        <f>H56/C56</f>
        <v/>
      </c>
    </row>
    <row r="57">
      <c r="A57" t="inlineStr">
        <is>
          <t>cobma</t>
        </is>
      </c>
      <c r="B57" t="inlineStr">
        <is>
          <t>Cobertura fracionada meio amargo 1 kg</t>
        </is>
      </c>
      <c r="C57" t="n">
        <v>1000</v>
      </c>
      <c r="D57" t="inlineStr">
        <is>
          <t>g</t>
        </is>
      </c>
      <c r="E57" s="8" t="n">
        <v>27.99</v>
      </c>
      <c r="F57" t="inlineStr">
        <is>
          <t>Embaleme (site), 03/11/2026</t>
        </is>
      </c>
      <c r="G57" s="9" t="n"/>
      <c r="H57" s="8">
        <f>IF(G57="",E57,G57)</f>
        <v/>
      </c>
      <c r="I57" s="22">
        <f>H57/C57</f>
        <v/>
      </c>
    </row>
    <row r="58">
      <c r="A58" t="inlineStr">
        <is>
          <t>coco</t>
        </is>
      </c>
      <c r="B58" t="inlineStr">
        <is>
          <t>Coco ralado 100 g</t>
        </is>
      </c>
      <c r="C58" t="n">
        <v>100</v>
      </c>
      <c r="D58" t="inlineStr">
        <is>
          <t>g</t>
        </is>
      </c>
      <c r="E58" s="8" t="n">
        <v>5.69</v>
      </c>
      <c r="F58" t="inlineStr">
        <is>
          <t>Savegnago (site), 03/11/2026</t>
        </is>
      </c>
      <c r="G58" s="9" t="n"/>
      <c r="H58" s="8">
        <f>IF(G58="",E58,G58)</f>
        <v/>
      </c>
      <c r="I58" s="22">
        <f>H58/C58</f>
        <v/>
      </c>
    </row>
    <row r="59">
      <c r="A59" t="inlineStr">
        <is>
          <t>copo300</t>
        </is>
      </c>
      <c r="B59" t="inlineStr">
        <is>
          <t>Copo 300 ml com tampa bolha (10 un.)</t>
        </is>
      </c>
      <c r="C59" t="n">
        <v>10</v>
      </c>
      <c r="D59" t="inlineStr">
        <is>
          <t>un</t>
        </is>
      </c>
      <c r="E59" s="8" t="n">
        <v>11.28</v>
      </c>
      <c r="F59" t="inlineStr">
        <is>
          <t>Loja Dispan (site), 03/11/2026</t>
        </is>
      </c>
      <c r="G59" s="9" t="n"/>
      <c r="H59" s="8">
        <f>IF(G59="",E59,G59)</f>
        <v/>
      </c>
      <c r="I59" s="22">
        <f>H59/C59</f>
        <v/>
      </c>
    </row>
    <row r="60">
      <c r="A60" t="inlineStr">
        <is>
          <t>copo180</t>
        </is>
      </c>
      <c r="B60" t="inlineStr">
        <is>
          <t>Copo descartável 180 ml (100 un.)</t>
        </is>
      </c>
      <c r="C60" t="n">
        <v>100</v>
      </c>
      <c r="D60" t="inlineStr">
        <is>
          <t>un</t>
        </is>
      </c>
      <c r="E60" s="8" t="n">
        <v>9.49</v>
      </c>
      <c r="F60" t="inlineStr">
        <is>
          <t>Savegnago (site), 03/11/2026</t>
        </is>
      </c>
      <c r="G60" s="9" t="n"/>
      <c r="H60" s="8">
        <f>IF(G60="",E60,G60)</f>
        <v/>
      </c>
      <c r="I60" s="22">
        <f>H60/C60</f>
        <v/>
      </c>
    </row>
    <row r="61">
      <c r="A61" t="inlineStr">
        <is>
          <t>costela</t>
        </is>
      </c>
      <c r="B61" t="inlineStr">
        <is>
          <t>Costela suína salgada 560 g</t>
        </is>
      </c>
      <c r="C61" t="n">
        <v>560</v>
      </c>
      <c r="D61" t="inlineStr">
        <is>
          <t>g</t>
        </is>
      </c>
      <c r="E61" s="8" t="n">
        <v>24.9</v>
      </c>
      <c r="F61" t="inlineStr">
        <is>
          <t>Savegnago (site), 03/11/2026</t>
        </is>
      </c>
      <c r="G61" s="9" t="n"/>
      <c r="H61" s="8">
        <f>IF(G61="",E61,G61)</f>
        <v/>
      </c>
      <c r="I61" s="22">
        <f>H61/C61</f>
        <v/>
      </c>
    </row>
    <row r="62">
      <c r="A62" t="inlineStr">
        <is>
          <t>cravo</t>
        </is>
      </c>
      <c r="B62" t="inlineStr">
        <is>
          <t>Cravo-da-índia 10 g</t>
        </is>
      </c>
      <c r="C62" t="n">
        <v>10</v>
      </c>
      <c r="D62" t="inlineStr">
        <is>
          <t>g</t>
        </is>
      </c>
      <c r="E62" s="8" t="n">
        <v>5.65</v>
      </c>
      <c r="F62" t="inlineStr">
        <is>
          <t>Savegnago (site), 03/11/2026</t>
        </is>
      </c>
      <c r="G62" s="9" t="n"/>
      <c r="H62" s="8">
        <f>IF(G62="",E62,G62)</f>
        <v/>
      </c>
      <c r="I62" s="22">
        <f>H62/C62</f>
        <v/>
      </c>
    </row>
    <row r="63">
      <c r="A63" t="inlineStr">
        <is>
          <t>cc</t>
        </is>
      </c>
      <c r="B63" t="inlineStr">
        <is>
          <t>Cream cheese 300 g</t>
        </is>
      </c>
      <c r="C63" t="n">
        <v>300</v>
      </c>
      <c r="D63" t="inlineStr">
        <is>
          <t>g</t>
        </is>
      </c>
      <c r="E63" s="8" t="n">
        <v>23.45</v>
      </c>
      <c r="F63" t="inlineStr">
        <is>
          <t>Savegnago (site), 03/11/2026</t>
        </is>
      </c>
      <c r="G63" s="9" t="n"/>
      <c r="H63" s="8">
        <f>IF(G63="",E63,G63)</f>
        <v/>
      </c>
      <c r="I63" s="22">
        <f>H63/C63</f>
        <v/>
      </c>
    </row>
    <row r="64">
      <c r="A64" t="inlineStr">
        <is>
          <t>avela</t>
        </is>
      </c>
      <c r="B64" t="inlineStr">
        <is>
          <t>Creme de avelã 350 g</t>
        </is>
      </c>
      <c r="C64" t="n">
        <v>350</v>
      </c>
      <c r="D64" t="inlineStr">
        <is>
          <t>g</t>
        </is>
      </c>
      <c r="E64" s="8" t="n">
        <v>36.9</v>
      </c>
      <c r="F64" t="inlineStr">
        <is>
          <t>Savegnago (site), 03/11/2026</t>
        </is>
      </c>
      <c r="G64" s="9" t="n"/>
      <c r="H64" s="8">
        <f>IF(G64="",E64,G64)</f>
        <v/>
      </c>
      <c r="I64" s="22">
        <f>H64/C64</f>
        <v/>
      </c>
    </row>
    <row r="65">
      <c r="A65" t="inlineStr">
        <is>
          <t>cl</t>
        </is>
      </c>
      <c r="B65" t="inlineStr">
        <is>
          <t>Creme de leite 200 g</t>
        </is>
      </c>
      <c r="C65" t="n">
        <v>200</v>
      </c>
      <c r="D65" t="inlineStr">
        <is>
          <t>g</t>
        </is>
      </c>
      <c r="E65" s="8" t="n">
        <v>2.59</v>
      </c>
      <c r="F65" t="inlineStr">
        <is>
          <t>Savegnago (site), 03/11/2026</t>
        </is>
      </c>
      <c r="G65" s="9" t="n"/>
      <c r="H65" s="8">
        <f>IF(G65="",E65,G65)</f>
        <v/>
      </c>
      <c r="I65" s="22">
        <f>H65/C65</f>
        <v/>
      </c>
    </row>
    <row r="66">
      <c r="A66" t="inlineStr">
        <is>
          <t>ricota</t>
        </is>
      </c>
      <c r="B66" t="inlineStr">
        <is>
          <t>Creme de ricota 200 g</t>
        </is>
      </c>
      <c r="C66" t="n">
        <v>200</v>
      </c>
      <c r="D66" t="inlineStr">
        <is>
          <t>g</t>
        </is>
      </c>
      <c r="E66" s="8" t="n">
        <v>11.6</v>
      </c>
      <c r="F66" t="inlineStr">
        <is>
          <t>Savegnago (site), 03/11/2026</t>
        </is>
      </c>
      <c r="G66" s="9" t="n"/>
      <c r="H66" s="8">
        <f>IF(G66="",E66,G66)</f>
        <v/>
      </c>
      <c r="I66" s="22">
        <f>H66/C66</f>
        <v/>
      </c>
    </row>
    <row r="67">
      <c r="A67" t="inlineStr">
        <is>
          <t>ddl</t>
        </is>
      </c>
      <c r="B67" t="inlineStr">
        <is>
          <t>Doce de leite 400 g</t>
        </is>
      </c>
      <c r="C67" t="n">
        <v>400</v>
      </c>
      <c r="D67" t="inlineStr">
        <is>
          <t>g</t>
        </is>
      </c>
      <c r="E67" s="8" t="n">
        <v>13.95</v>
      </c>
      <c r="F67" t="inlineStr">
        <is>
          <t>Savegnago (site), 03/11/2026</t>
        </is>
      </c>
      <c r="G67" s="9" t="n"/>
      <c r="H67" s="8">
        <f>IF(G67="",E67,G67)</f>
        <v/>
      </c>
      <c r="I67" s="22">
        <f>H67/C67</f>
        <v/>
      </c>
    </row>
    <row r="68">
      <c r="A68" t="inlineStr">
        <is>
          <t>bandeja</t>
        </is>
      </c>
      <c r="B68" t="inlineStr">
        <is>
          <t>Embalagem para salgados com tampa articulada (100 un.)</t>
        </is>
      </c>
      <c r="C68" t="n">
        <v>100</v>
      </c>
      <c r="D68" t="inlineStr">
        <is>
          <t>un</t>
        </is>
      </c>
      <c r="E68" s="8" t="n">
        <v>64.97</v>
      </c>
      <c r="F68" t="inlineStr">
        <is>
          <t>Casa do Panificador (site), 03/11/2026</t>
        </is>
      </c>
      <c r="G68" s="9" t="n"/>
      <c r="H68" s="8">
        <f>IF(G68="",E68,G68)</f>
        <v/>
      </c>
      <c r="I68" s="22">
        <f>H68/C68</f>
        <v/>
      </c>
    </row>
    <row r="69">
      <c r="A69" t="inlineStr">
        <is>
          <t>ervilha</t>
        </is>
      </c>
      <c r="B69" t="inlineStr">
        <is>
          <t>Ervilha 170 g</t>
        </is>
      </c>
      <c r="C69" t="n">
        <v>170</v>
      </c>
      <c r="D69" t="inlineStr">
        <is>
          <t>g</t>
        </is>
      </c>
      <c r="E69" s="8" t="n">
        <v>2.99</v>
      </c>
      <c r="F69" t="inlineStr">
        <is>
          <t>Savegnago (site), 03/11/2026</t>
        </is>
      </c>
      <c r="G69" s="9" t="n"/>
      <c r="H69" s="8">
        <f>IF(G69="",E69,G69)</f>
        <v/>
      </c>
      <c r="I69" s="22">
        <f>H69/C69</f>
        <v/>
      </c>
    </row>
    <row r="70">
      <c r="A70" t="inlineStr">
        <is>
          <t>baun</t>
        </is>
      </c>
      <c r="B70" t="inlineStr">
        <is>
          <t>Essência de baunilha 35 ml</t>
        </is>
      </c>
      <c r="C70" t="n">
        <v>35</v>
      </c>
      <c r="D70" t="inlineStr">
        <is>
          <t>ml</t>
        </is>
      </c>
      <c r="E70" s="8" t="n">
        <v>5.15</v>
      </c>
      <c r="F70" t="inlineStr">
        <is>
          <t>Savegnago (site), 03/11/2026</t>
        </is>
      </c>
      <c r="G70" s="9" t="n"/>
      <c r="H70" s="8">
        <f>IF(G70="",E70,G70)</f>
        <v/>
      </c>
      <c r="I70" s="22">
        <f>H70/C70</f>
        <v/>
      </c>
    </row>
    <row r="71">
      <c r="A71" t="inlineStr">
        <is>
          <t>extrato</t>
        </is>
      </c>
      <c r="B71" t="inlineStr">
        <is>
          <t>Extrato de tomate 300 g</t>
        </is>
      </c>
      <c r="C71" t="n">
        <v>300</v>
      </c>
      <c r="D71" t="inlineStr">
        <is>
          <t>g</t>
        </is>
      </c>
      <c r="E71" s="8" t="n">
        <v>7.99</v>
      </c>
      <c r="F71" t="inlineStr">
        <is>
          <t>Savegnago (site), 03/11/2026</t>
        </is>
      </c>
      <c r="G71" s="9" t="n"/>
      <c r="H71" s="8">
        <f>IF(G71="",E71,G71)</f>
        <v/>
      </c>
      <c r="I71" s="22">
        <f>H71/C71</f>
        <v/>
      </c>
    </row>
    <row r="72">
      <c r="A72" t="inlineStr">
        <is>
          <t>farroz</t>
        </is>
      </c>
      <c r="B72" t="inlineStr">
        <is>
          <t>Farinha de arroz 1 kg</t>
        </is>
      </c>
      <c r="C72" t="n">
        <v>1000</v>
      </c>
      <c r="D72" t="inlineStr">
        <is>
          <t>g</t>
        </is>
      </c>
      <c r="E72" s="8" t="n">
        <v>11.5</v>
      </c>
      <c r="F72" t="inlineStr">
        <is>
          <t>Savegnago (site), 03/11/2026</t>
        </is>
      </c>
      <c r="G72" s="9" t="n"/>
      <c r="H72" s="8">
        <f>IF(G72="",E72,G72)</f>
        <v/>
      </c>
      <c r="I72" s="22">
        <f>H72/C72</f>
        <v/>
      </c>
    </row>
    <row r="73">
      <c r="A73" t="inlineStr">
        <is>
          <t>fmand</t>
        </is>
      </c>
      <c r="B73" t="inlineStr">
        <is>
          <t>Farinha de mandioca 1 kg</t>
        </is>
      </c>
      <c r="C73" t="n">
        <v>1000</v>
      </c>
      <c r="D73" t="inlineStr">
        <is>
          <t>g</t>
        </is>
      </c>
      <c r="E73" s="8" t="n">
        <v>9.99</v>
      </c>
      <c r="F73" t="inlineStr">
        <is>
          <t>Savegnago (site), 03/11/2026</t>
        </is>
      </c>
      <c r="G73" s="9" t="n"/>
      <c r="H73" s="8">
        <f>IF(G73="",E73,G73)</f>
        <v/>
      </c>
      <c r="I73" s="22">
        <f>H73/C73</f>
        <v/>
      </c>
    </row>
    <row r="74">
      <c r="A74" t="inlineStr">
        <is>
          <t>rosca</t>
        </is>
      </c>
      <c r="B74" t="inlineStr">
        <is>
          <t>Farinha de rosca 500 g</t>
        </is>
      </c>
      <c r="C74" t="n">
        <v>500</v>
      </c>
      <c r="D74" t="inlineStr">
        <is>
          <t>g</t>
        </is>
      </c>
      <c r="E74" s="8" t="n">
        <v>4.99</v>
      </c>
      <c r="F74" t="inlineStr">
        <is>
          <t>Savegnago (site), 03/11/2026</t>
        </is>
      </c>
      <c r="G74" s="9" t="n"/>
      <c r="H74" s="8">
        <f>IF(G74="",E74,G74)</f>
        <v/>
      </c>
      <c r="I74" s="22">
        <f>H74/C74</f>
        <v/>
      </c>
    </row>
    <row r="75">
      <c r="A75" t="inlineStr">
        <is>
          <t>trigo</t>
        </is>
      </c>
      <c r="B75" t="inlineStr">
        <is>
          <t>Farinha de trigo 1 kg</t>
        </is>
      </c>
      <c r="C75" t="n">
        <v>1000</v>
      </c>
      <c r="D75" t="inlineStr">
        <is>
          <t>g</t>
        </is>
      </c>
      <c r="E75" s="8" t="n">
        <v>4.25</v>
      </c>
      <c r="F75" t="inlineStr">
        <is>
          <t>Savegnago (site), 03/11/2026</t>
        </is>
      </c>
      <c r="G75" s="9" t="n"/>
      <c r="H75" s="8">
        <f>IF(G75="",E75,G75)</f>
        <v/>
      </c>
      <c r="I75" s="22">
        <f>H75/C75</f>
        <v/>
      </c>
    </row>
    <row r="76">
      <c r="A76" t="inlineStr">
        <is>
          <t>feijao</t>
        </is>
      </c>
      <c r="B76" t="inlineStr">
        <is>
          <t>Feijão carioca 1 kg</t>
        </is>
      </c>
      <c r="C76" t="n">
        <v>1000</v>
      </c>
      <c r="D76" t="inlineStr">
        <is>
          <t>g</t>
        </is>
      </c>
      <c r="E76" s="8" t="n">
        <v>6.99</v>
      </c>
      <c r="F76" t="inlineStr">
        <is>
          <t>Savegnago (site), 03/11/2026</t>
        </is>
      </c>
      <c r="G76" s="9" t="n"/>
      <c r="H76" s="8">
        <f>IF(G76="",E76,G76)</f>
        <v/>
      </c>
      <c r="I76" s="22">
        <f>H76/C76</f>
        <v/>
      </c>
    </row>
    <row r="77">
      <c r="A77" t="inlineStr">
        <is>
          <t>fpreto</t>
        </is>
      </c>
      <c r="B77" t="inlineStr">
        <is>
          <t>Feijão preto 1 kg</t>
        </is>
      </c>
      <c r="C77" t="n">
        <v>1000</v>
      </c>
      <c r="D77" t="inlineStr">
        <is>
          <t>g</t>
        </is>
      </c>
      <c r="E77" s="8" t="n">
        <v>5.99</v>
      </c>
      <c r="F77" t="inlineStr">
        <is>
          <t>Savegnago (site), 03/11/2026</t>
        </is>
      </c>
      <c r="G77" s="9" t="n"/>
      <c r="H77" s="8">
        <f>IF(G77="",E77,G77)</f>
        <v/>
      </c>
      <c r="I77" s="22">
        <f>H77/C77</f>
        <v/>
      </c>
    </row>
    <row r="78">
      <c r="A78" t="inlineStr">
        <is>
          <t>fbio</t>
        </is>
      </c>
      <c r="B78" t="inlineStr">
        <is>
          <t>Fermento biológico seco 10 g</t>
        </is>
      </c>
      <c r="C78" t="n">
        <v>10</v>
      </c>
      <c r="D78" t="inlineStr">
        <is>
          <t>g</t>
        </is>
      </c>
      <c r="E78" s="8" t="n">
        <v>1.75</v>
      </c>
      <c r="F78" t="inlineStr">
        <is>
          <t>Savegnago (site), 03/11/2026</t>
        </is>
      </c>
      <c r="G78" s="9" t="n"/>
      <c r="H78" s="8">
        <f>IF(G78="",E78,G78)</f>
        <v/>
      </c>
      <c r="I78" s="22">
        <f>H78/C78</f>
        <v/>
      </c>
    </row>
    <row r="79">
      <c r="A79" t="inlineStr">
        <is>
          <t>ferm</t>
        </is>
      </c>
      <c r="B79" t="inlineStr">
        <is>
          <t>Fermento químico em pó 100 g</t>
        </is>
      </c>
      <c r="C79" t="n">
        <v>100</v>
      </c>
      <c r="D79" t="inlineStr">
        <is>
          <t>g</t>
        </is>
      </c>
      <c r="E79" s="8" t="n">
        <v>5.99</v>
      </c>
      <c r="F79" t="inlineStr">
        <is>
          <t>Savegnago (site), 03/11/2026</t>
        </is>
      </c>
      <c r="G79" s="9" t="n"/>
      <c r="H79" s="8">
        <f>IF(G79="",E79,G79)</f>
        <v/>
      </c>
      <c r="I79" s="22">
        <f>H79/C79</f>
        <v/>
      </c>
    </row>
    <row r="80">
      <c r="A80" t="inlineStr">
        <is>
          <t>pvc</t>
        </is>
      </c>
      <c r="B80" t="inlineStr">
        <is>
          <t>Filme PVC 15 m</t>
        </is>
      </c>
      <c r="C80" t="n">
        <v>1</v>
      </c>
      <c r="D80" t="inlineStr">
        <is>
          <t>un</t>
        </is>
      </c>
      <c r="E80" s="8" t="n">
        <v>6.89</v>
      </c>
      <c r="F80" t="inlineStr">
        <is>
          <t>Savegnago (site), 03/11/2026</t>
        </is>
      </c>
      <c r="G80" s="9" t="n"/>
      <c r="H80" s="8">
        <f>IF(G80="",E80,G80)</f>
        <v/>
      </c>
      <c r="I80" s="22">
        <f>H80/C80</f>
        <v/>
      </c>
    </row>
    <row r="81">
      <c r="A81" t="inlineStr">
        <is>
          <t>sobrecoxa</t>
        </is>
      </c>
      <c r="B81" t="inlineStr">
        <is>
          <t>Filé de coxa e sobrecoxa (kg)</t>
        </is>
      </c>
      <c r="C81" t="n">
        <v>1000</v>
      </c>
      <c r="D81" t="inlineStr">
        <is>
          <t>g</t>
        </is>
      </c>
      <c r="E81" s="8" t="n">
        <v>21.9</v>
      </c>
      <c r="F81" t="inlineStr">
        <is>
          <t>Savegnago (site), 03/11/2026</t>
        </is>
      </c>
      <c r="G81" s="9" t="n"/>
      <c r="H81" s="8">
        <f>IF(G81="",E81,G81)</f>
        <v/>
      </c>
      <c r="I81" s="22">
        <f>H81/C81</f>
        <v/>
      </c>
    </row>
    <row r="82">
      <c r="A82" t="inlineStr">
        <is>
          <t>frango</t>
        </is>
      </c>
      <c r="B82" t="inlineStr">
        <is>
          <t>Filé de peito de frango (kg)</t>
        </is>
      </c>
      <c r="C82" t="n">
        <v>1000</v>
      </c>
      <c r="D82" t="inlineStr">
        <is>
          <t>g</t>
        </is>
      </c>
      <c r="E82" s="8" t="n">
        <v>27.9</v>
      </c>
      <c r="F82" t="inlineStr">
        <is>
          <t>Savegnago (site), 03/11/2026</t>
        </is>
      </c>
      <c r="G82" s="9" t="n"/>
      <c r="H82" s="8">
        <f>IF(G82="",E82,G82)</f>
        <v/>
      </c>
      <c r="I82" s="22">
        <f>H82/C82</f>
        <v/>
      </c>
    </row>
    <row r="83">
      <c r="A83" t="inlineStr">
        <is>
          <t>flocao</t>
        </is>
      </c>
      <c r="B83" t="inlineStr">
        <is>
          <t>Flocão de milho 500 g</t>
        </is>
      </c>
      <c r="C83" t="n">
        <v>500</v>
      </c>
      <c r="D83" t="inlineStr">
        <is>
          <t>g</t>
        </is>
      </c>
      <c r="E83" s="8" t="n">
        <v>5.35</v>
      </c>
      <c r="F83" t="inlineStr">
        <is>
          <t>Savegnago (site), 03/11/2026</t>
        </is>
      </c>
      <c r="G83" s="9" t="n"/>
      <c r="H83" s="8">
        <f>IF(G83="",E83,G83)</f>
        <v/>
      </c>
      <c r="I83" s="22">
        <f>H83/C83</f>
        <v/>
      </c>
    </row>
    <row r="84">
      <c r="A84" t="inlineStr">
        <is>
          <t>formovo</t>
        </is>
      </c>
      <c r="B84" t="inlineStr">
        <is>
          <t>Forma de acetato com silicone para ovo de 250 g</t>
        </is>
      </c>
      <c r="C84" t="n">
        <v>1</v>
      </c>
      <c r="D84" t="inlineStr">
        <is>
          <t>un</t>
        </is>
      </c>
      <c r="E84" s="8" t="n">
        <v>6.9</v>
      </c>
      <c r="F84" t="inlineStr">
        <is>
          <t>Rizzo Confeitaria (site), 03/11/2026</t>
        </is>
      </c>
      <c r="G84" s="9" t="n"/>
      <c r="H84" s="8">
        <f>IF(G84="",E84,G84)</f>
        <v/>
      </c>
      <c r="I84" s="22">
        <f>H84/C84</f>
        <v/>
      </c>
    </row>
    <row r="85">
      <c r="A85" t="inlineStr">
        <is>
          <t>aluT250</t>
        </is>
      </c>
      <c r="B85" t="inlineStr">
        <is>
          <t>Forma de alumínio 250 ml com tampa (10 un.)</t>
        </is>
      </c>
      <c r="C85" t="n">
        <v>10</v>
      </c>
      <c r="D85" t="inlineStr">
        <is>
          <t>un</t>
        </is>
      </c>
      <c r="E85" s="8" t="n">
        <v>20.6</v>
      </c>
      <c r="F85" t="inlineStr">
        <is>
          <t>Savegnago (site), 03/11/2026</t>
        </is>
      </c>
      <c r="G85" s="9" t="n"/>
      <c r="H85" s="8">
        <f>IF(G85="",E85,G85)</f>
        <v/>
      </c>
      <c r="I85" s="22">
        <f>H85/C85</f>
        <v/>
      </c>
    </row>
    <row r="86">
      <c r="A86" t="inlineStr">
        <is>
          <t>aluT750</t>
        </is>
      </c>
      <c r="B86" t="inlineStr">
        <is>
          <t>Forma de alumínio 750 ml com tampa (10 un.)</t>
        </is>
      </c>
      <c r="C86" t="n">
        <v>10</v>
      </c>
      <c r="D86" t="inlineStr">
        <is>
          <t>un</t>
        </is>
      </c>
      <c r="E86" s="8" t="n">
        <v>26.85</v>
      </c>
      <c r="F86" t="inlineStr">
        <is>
          <t>Savegnago (site), 03/11/2026</t>
        </is>
      </c>
      <c r="G86" s="9" t="n"/>
      <c r="H86" s="8">
        <f>IF(G86="",E86,G86)</f>
        <v/>
      </c>
      <c r="I86" s="22">
        <f>H86/C86</f>
        <v/>
      </c>
    </row>
    <row r="87">
      <c r="A87" t="inlineStr">
        <is>
          <t>alu36</t>
        </is>
      </c>
      <c r="B87" t="inlineStr">
        <is>
          <t>Forma de alumínio descartável 3,6 L</t>
        </is>
      </c>
      <c r="C87" t="n">
        <v>1</v>
      </c>
      <c r="D87" t="inlineStr">
        <is>
          <t>un</t>
        </is>
      </c>
      <c r="E87" s="8" t="n">
        <v>6.38</v>
      </c>
      <c r="F87" t="inlineStr">
        <is>
          <t>Savegnago (site), 03/11/2026</t>
        </is>
      </c>
      <c r="G87" s="9" t="n"/>
      <c r="H87" s="8">
        <f>IF(G87="",E87,G87)</f>
        <v/>
      </c>
      <c r="I87" s="22">
        <f>H87/C87</f>
        <v/>
      </c>
    </row>
    <row r="88">
      <c r="A88" t="inlineStr">
        <is>
          <t>fpanet</t>
        </is>
      </c>
      <c r="B88" t="inlineStr">
        <is>
          <t>Forma de papel para panetone 500 g (10 un.)</t>
        </is>
      </c>
      <c r="C88" t="n">
        <v>10</v>
      </c>
      <c r="D88" t="inlineStr">
        <is>
          <t>un</t>
        </is>
      </c>
      <c r="E88" s="8" t="n">
        <v>9.9</v>
      </c>
      <c r="F88" t="inlineStr">
        <is>
          <t>Armazém do Mercado (site), 03/11/2026</t>
        </is>
      </c>
      <c r="G88" s="9" t="n"/>
      <c r="H88" s="8">
        <f>IF(G88="",E88,G88)</f>
        <v/>
      </c>
      <c r="I88" s="22">
        <f>H88/C88</f>
        <v/>
      </c>
    </row>
    <row r="89">
      <c r="A89" t="inlineStr">
        <is>
          <t>fcup</t>
        </is>
      </c>
      <c r="B89" t="inlineStr">
        <is>
          <t>Forminha forneável para cupcake nº 0 (45 un.)</t>
        </is>
      </c>
      <c r="C89" t="n">
        <v>45</v>
      </c>
      <c r="D89" t="inlineStr">
        <is>
          <t>un</t>
        </is>
      </c>
      <c r="E89" s="8" t="n">
        <v>3.99</v>
      </c>
      <c r="F89" t="inlineStr">
        <is>
          <t>Bocão Doces (site), 03/11/2026</t>
        </is>
      </c>
      <c r="G89" s="9" t="n"/>
      <c r="H89" s="8">
        <f>IF(G89="",E89,G89)</f>
        <v/>
      </c>
      <c r="I89" s="22">
        <f>H89/C89</f>
        <v/>
      </c>
    </row>
    <row r="90">
      <c r="A90" t="inlineStr">
        <is>
          <t>form4</t>
        </is>
      </c>
      <c r="B90" t="inlineStr">
        <is>
          <t>Forminha nº 4 (100 un.)</t>
        </is>
      </c>
      <c r="C90" t="n">
        <v>100</v>
      </c>
      <c r="D90" t="inlineStr">
        <is>
          <t>un</t>
        </is>
      </c>
      <c r="E90" s="8" t="n">
        <v>2.8</v>
      </c>
      <c r="F90" t="inlineStr">
        <is>
          <t>Ângulo Embalagens (site), 03/11/2026</t>
        </is>
      </c>
      <c r="G90" s="9" t="n"/>
      <c r="H90" s="8">
        <f>IF(G90="",E90,G90)</f>
        <v/>
      </c>
      <c r="I90" s="22">
        <f>H90/C90</f>
        <v/>
      </c>
    </row>
    <row r="91">
      <c r="A91" t="inlineStr">
        <is>
          <t>fraint</t>
        </is>
      </c>
      <c r="B91" t="inlineStr">
        <is>
          <t>Frango inteiro (kg)</t>
        </is>
      </c>
      <c r="C91" t="n">
        <v>1000</v>
      </c>
      <c r="D91" t="inlineStr">
        <is>
          <t>g</t>
        </is>
      </c>
      <c r="E91" s="8" t="n">
        <v>13.9</v>
      </c>
      <c r="F91" t="inlineStr">
        <is>
          <t>Savegnago (site), 03/11/2026</t>
        </is>
      </c>
      <c r="G91" s="9" t="n"/>
      <c r="H91" s="8">
        <f>IF(G91="",E91,G91)</f>
        <v/>
      </c>
      <c r="I91" s="22">
        <f>H91/C91</f>
        <v/>
      </c>
    </row>
    <row r="92">
      <c r="A92" t="inlineStr">
        <is>
          <t>frutcr</t>
        </is>
      </c>
      <c r="B92" t="inlineStr">
        <is>
          <t>Frutas cristalizadas 150 g</t>
        </is>
      </c>
      <c r="C92" t="n">
        <v>150</v>
      </c>
      <c r="D92" t="inlineStr">
        <is>
          <t>g</t>
        </is>
      </c>
      <c r="E92" s="8" t="n">
        <v>10.8</v>
      </c>
      <c r="F92" t="inlineStr">
        <is>
          <t>Savegnago (site), 03/11/2026</t>
        </is>
      </c>
      <c r="G92" s="9" t="n"/>
      <c r="H92" s="8">
        <f>IF(G92="",E92,G92)</f>
        <v/>
      </c>
      <c r="I92" s="22">
        <f>H92/C92</f>
        <v/>
      </c>
    </row>
    <row r="93">
      <c r="A93" t="inlineStr">
        <is>
          <t>fuba</t>
        </is>
      </c>
      <c r="B93" t="inlineStr">
        <is>
          <t>Fubá mimoso 1 kg</t>
        </is>
      </c>
      <c r="C93" t="n">
        <v>1000</v>
      </c>
      <c r="D93" t="inlineStr">
        <is>
          <t>g</t>
        </is>
      </c>
      <c r="E93" s="8" t="n">
        <v>7.39</v>
      </c>
      <c r="F93" t="inlineStr">
        <is>
          <t>Savegnago (site), 03/11/2026</t>
        </is>
      </c>
      <c r="G93" s="9" t="n"/>
      <c r="H93" s="8">
        <f>IF(G93="",E93,G93)</f>
        <v/>
      </c>
      <c r="I93" s="22">
        <f>H93/C93</f>
        <v/>
      </c>
    </row>
    <row r="94">
      <c r="A94" t="inlineStr">
        <is>
          <t>garrafa</t>
        </is>
      </c>
      <c r="B94" t="inlineStr">
        <is>
          <t>Garrafa PET 300 ml com tampa (50 un.)</t>
        </is>
      </c>
      <c r="C94" t="n">
        <v>50</v>
      </c>
      <c r="D94" t="inlineStr">
        <is>
          <t>un</t>
        </is>
      </c>
      <c r="E94" s="8" t="n">
        <v>63.99</v>
      </c>
      <c r="F94" t="inlineStr">
        <is>
          <t>Casa D'Ora (site), 03/11/2026</t>
        </is>
      </c>
      <c r="G94" s="9" t="n"/>
      <c r="H94" s="8">
        <f>IF(G94="",E94,G94)</f>
        <v/>
      </c>
      <c r="I94" s="22">
        <f>H94/C94</f>
        <v/>
      </c>
    </row>
    <row r="95">
      <c r="A95" t="inlineStr">
        <is>
          <t>gelat</t>
        </is>
      </c>
      <c r="B95" t="inlineStr">
        <is>
          <t>Gelatina com sabor 20 g</t>
        </is>
      </c>
      <c r="C95" t="n">
        <v>20</v>
      </c>
      <c r="D95" t="inlineStr">
        <is>
          <t>g</t>
        </is>
      </c>
      <c r="E95" s="8" t="n">
        <v>1.99</v>
      </c>
      <c r="F95" t="inlineStr">
        <is>
          <t>Savegnago (site), 03/11/2026</t>
        </is>
      </c>
      <c r="G95" s="9" t="n"/>
      <c r="H95" s="8">
        <f>IF(G95="",E95,G95)</f>
        <v/>
      </c>
      <c r="I95" s="22">
        <f>H95/C95</f>
        <v/>
      </c>
    </row>
    <row r="96">
      <c r="A96" t="inlineStr">
        <is>
          <t>gelinc</t>
        </is>
      </c>
      <c r="B96" t="inlineStr">
        <is>
          <t>Gelatina sem sabor 12 g</t>
        </is>
      </c>
      <c r="C96" t="n">
        <v>12</v>
      </c>
      <c r="D96" t="inlineStr">
        <is>
          <t>g</t>
        </is>
      </c>
      <c r="E96" s="8" t="n">
        <v>4.99</v>
      </c>
      <c r="F96" t="inlineStr">
        <is>
          <t>Savegnago (site), 03/11/2026</t>
        </is>
      </c>
      <c r="G96" s="9" t="n"/>
      <c r="H96" s="8">
        <f>IF(G96="",E96,G96)</f>
        <v/>
      </c>
      <c r="I96" s="22">
        <f>H96/C96</f>
        <v/>
      </c>
    </row>
    <row r="97">
      <c r="A97" t="inlineStr">
        <is>
          <t>gengibre</t>
        </is>
      </c>
      <c r="B97" t="inlineStr">
        <is>
          <t>Gengibre (350 g)</t>
        </is>
      </c>
      <c r="C97" t="n">
        <v>350</v>
      </c>
      <c r="D97" t="inlineStr">
        <is>
          <t>g</t>
        </is>
      </c>
      <c r="E97" s="8" t="n">
        <v>14.7</v>
      </c>
      <c r="F97" t="inlineStr">
        <is>
          <t>Savegnago (site), 03/11/2026</t>
        </is>
      </c>
      <c r="G97" s="9" t="n"/>
      <c r="H97" s="8">
        <f>IF(G97="",E97,G97)</f>
        <v/>
      </c>
      <c r="I97" s="22">
        <f>H97/C97</f>
        <v/>
      </c>
    </row>
    <row r="98">
      <c r="A98" t="inlineStr">
        <is>
          <t>goiab</t>
        </is>
      </c>
      <c r="B98" t="inlineStr">
        <is>
          <t>Goiabada 300 g</t>
        </is>
      </c>
      <c r="C98" t="n">
        <v>300</v>
      </c>
      <c r="D98" t="inlineStr">
        <is>
          <t>g</t>
        </is>
      </c>
      <c r="E98" s="8" t="n">
        <v>4.99</v>
      </c>
      <c r="F98" t="inlineStr">
        <is>
          <t>Savegnago (site), 03/11/2026</t>
        </is>
      </c>
      <c r="G98" s="9" t="n"/>
      <c r="H98" s="8">
        <f>IF(G98="",E98,G98)</f>
        <v/>
      </c>
      <c r="I98" s="22">
        <f>H98/C98</f>
        <v/>
      </c>
    </row>
    <row r="99">
      <c r="A99" t="inlineStr">
        <is>
          <t>tapioca</t>
        </is>
      </c>
      <c r="B99" t="inlineStr">
        <is>
          <t>Goma pronta de tapioca 500 g</t>
        </is>
      </c>
      <c r="C99" t="n">
        <v>500</v>
      </c>
      <c r="D99" t="inlineStr">
        <is>
          <t>g</t>
        </is>
      </c>
      <c r="E99" s="8" t="n">
        <v>7.95</v>
      </c>
      <c r="F99" t="inlineStr">
        <is>
          <t>Savegnago (site), 03/11/2026</t>
        </is>
      </c>
      <c r="G99" s="9" t="n"/>
      <c r="H99" s="8">
        <f>IF(G99="",E99,G99)</f>
        <v/>
      </c>
      <c r="I99" s="22">
        <f>H99/C99</f>
        <v/>
      </c>
    </row>
    <row r="100">
      <c r="A100" t="inlineStr">
        <is>
          <t>granc</t>
        </is>
      </c>
      <c r="B100" t="inlineStr">
        <is>
          <t>Granulado colorido 50 g</t>
        </is>
      </c>
      <c r="C100" t="n">
        <v>50</v>
      </c>
      <c r="D100" t="inlineStr">
        <is>
          <t>g</t>
        </is>
      </c>
      <c r="E100" s="8" t="n">
        <v>2.99</v>
      </c>
      <c r="F100" t="inlineStr">
        <is>
          <t>Savegnago (site), 03/11/2026</t>
        </is>
      </c>
      <c r="G100" s="9" t="n"/>
      <c r="H100" s="8">
        <f>IF(G100="",E100,G100)</f>
        <v/>
      </c>
      <c r="I100" s="22">
        <f>H100/C100</f>
        <v/>
      </c>
    </row>
    <row r="101">
      <c r="A101" t="inlineStr">
        <is>
          <t>grao</t>
        </is>
      </c>
      <c r="B101" t="inlineStr">
        <is>
          <t>Grão-de-bico 400 g</t>
        </is>
      </c>
      <c r="C101" t="n">
        <v>400</v>
      </c>
      <c r="D101" t="inlineStr">
        <is>
          <t>g</t>
        </is>
      </c>
      <c r="E101" s="8" t="n">
        <v>10.55</v>
      </c>
      <c r="F101" t="inlineStr">
        <is>
          <t>Savegnago (site), 03/11/2026</t>
        </is>
      </c>
      <c r="G101" s="9" t="n"/>
      <c r="H101" s="8">
        <f>IF(G101="",E101,G101)</f>
        <v/>
      </c>
      <c r="I101" s="22">
        <f>H101/C101</f>
        <v/>
      </c>
    </row>
    <row r="102">
      <c r="A102" t="inlineStr">
        <is>
          <t>iog</t>
        </is>
      </c>
      <c r="B102" t="inlineStr">
        <is>
          <t>Iogurte natural 170 g</t>
        </is>
      </c>
      <c r="C102" t="n">
        <v>170</v>
      </c>
      <c r="D102" t="inlineStr">
        <is>
          <t>g</t>
        </is>
      </c>
      <c r="E102" s="8" t="n">
        <v>3.85</v>
      </c>
      <c r="F102" t="inlineStr">
        <is>
          <t>Savegnago (site), 03/11/2026</t>
        </is>
      </c>
      <c r="G102" s="9" t="n"/>
      <c r="H102" s="8">
        <f>IF(G102="",E102,G102)</f>
        <v/>
      </c>
      <c r="I102" s="22">
        <f>H102/C102</f>
        <v/>
      </c>
    </row>
    <row r="103">
      <c r="A103" t="inlineStr">
        <is>
          <t>laranja</t>
        </is>
      </c>
      <c r="B103" t="inlineStr">
        <is>
          <t>Laranja pera (3 kg)</t>
        </is>
      </c>
      <c r="C103" t="n">
        <v>3000</v>
      </c>
      <c r="D103" t="inlineStr">
        <is>
          <t>g</t>
        </is>
      </c>
      <c r="E103" s="8" t="n">
        <v>6.45</v>
      </c>
      <c r="F103" t="inlineStr">
        <is>
          <t>Savegnago (site), 03/11/2026</t>
        </is>
      </c>
      <c r="G103" s="9" t="n"/>
      <c r="H103" s="8">
        <f>IF(G103="",E103,G103)</f>
        <v/>
      </c>
      <c r="I103" s="22">
        <f>H103/C103</f>
        <v/>
      </c>
    </row>
    <row r="104">
      <c r="A104" t="inlineStr">
        <is>
          <t>lc</t>
        </is>
      </c>
      <c r="B104" t="inlineStr">
        <is>
          <t>Leite condensado 395 g</t>
        </is>
      </c>
      <c r="C104" t="n">
        <v>395</v>
      </c>
      <c r="D104" t="inlineStr">
        <is>
          <t>g</t>
        </is>
      </c>
      <c r="E104" s="8" t="n">
        <v>4.89</v>
      </c>
      <c r="F104" t="inlineStr">
        <is>
          <t>Savegnago (site), 03/11/2026</t>
        </is>
      </c>
      <c r="G104" s="9" t="n"/>
      <c r="H104" s="8">
        <f>IF(G104="",E104,G104)</f>
        <v/>
      </c>
      <c r="I104" s="22">
        <f>H104/C104</f>
        <v/>
      </c>
    </row>
    <row r="105">
      <c r="A105" t="inlineStr">
        <is>
          <t>lcoco</t>
        </is>
      </c>
      <c r="B105" t="inlineStr">
        <is>
          <t>Leite de coco 200 ml</t>
        </is>
      </c>
      <c r="C105" t="n">
        <v>200</v>
      </c>
      <c r="D105" t="inlineStr">
        <is>
          <t>ml</t>
        </is>
      </c>
      <c r="E105" s="8" t="n">
        <v>6.95</v>
      </c>
      <c r="F105" t="inlineStr">
        <is>
          <t>Savegnago (site), 03/11/2026</t>
        </is>
      </c>
      <c r="G105" s="9" t="n"/>
      <c r="H105" s="8">
        <f>IF(G105="",E105,G105)</f>
        <v/>
      </c>
      <c r="I105" s="22">
        <f>H105/C105</f>
        <v/>
      </c>
    </row>
    <row r="106">
      <c r="A106" t="inlineStr">
        <is>
          <t>lpo</t>
        </is>
      </c>
      <c r="B106" t="inlineStr">
        <is>
          <t>Leite em pó integral 400 g</t>
        </is>
      </c>
      <c r="C106" t="n">
        <v>400</v>
      </c>
      <c r="D106" t="inlineStr">
        <is>
          <t>g</t>
        </is>
      </c>
      <c r="E106" s="8" t="n">
        <v>15.95</v>
      </c>
      <c r="F106" t="inlineStr">
        <is>
          <t>Savegnago (site), 03/11/2026</t>
        </is>
      </c>
      <c r="G106" s="9" t="n"/>
      <c r="H106" s="8">
        <f>IF(G106="",E106,G106)</f>
        <v/>
      </c>
      <c r="I106" s="22">
        <f>H106/C106</f>
        <v/>
      </c>
    </row>
    <row r="107">
      <c r="A107" t="inlineStr">
        <is>
          <t>leite</t>
        </is>
      </c>
      <c r="B107" t="inlineStr">
        <is>
          <t>Leite integral 1 L</t>
        </is>
      </c>
      <c r="C107" t="n">
        <v>1000</v>
      </c>
      <c r="D107" t="inlineStr">
        <is>
          <t>ml</t>
        </is>
      </c>
      <c r="E107" s="8" t="n">
        <v>4.45</v>
      </c>
      <c r="F107" t="inlineStr">
        <is>
          <t>Savegnago (site), 03/11/2026</t>
        </is>
      </c>
      <c r="G107" s="9" t="n"/>
      <c r="H107" s="8">
        <f>IF(G107="",E107,G107)</f>
        <v/>
      </c>
      <c r="I107" s="22">
        <f>H107/C107</f>
        <v/>
      </c>
    </row>
    <row r="108">
      <c r="A108" t="inlineStr">
        <is>
          <t>limao</t>
        </is>
      </c>
      <c r="B108" t="inlineStr">
        <is>
          <t>Limão taiti (kg)</t>
        </is>
      </c>
      <c r="C108" t="n">
        <v>1000</v>
      </c>
      <c r="D108" t="inlineStr">
        <is>
          <t>g</t>
        </is>
      </c>
      <c r="E108" s="8" t="n">
        <v>12.85</v>
      </c>
      <c r="F108" t="inlineStr">
        <is>
          <t>Savegnago (site), 03/11/2026</t>
        </is>
      </c>
      <c r="G108" s="9" t="n"/>
      <c r="H108" s="8">
        <f>IF(G108="",E108,G108)</f>
        <v/>
      </c>
      <c r="I108" s="22">
        <f>H108/C108</f>
        <v/>
      </c>
    </row>
    <row r="109">
      <c r="A109" t="inlineStr">
        <is>
          <t>linguica</t>
        </is>
      </c>
      <c r="B109" t="inlineStr">
        <is>
          <t>Linguiça toscana 600 g</t>
        </is>
      </c>
      <c r="C109" t="n">
        <v>600</v>
      </c>
      <c r="D109" t="inlineStr">
        <is>
          <t>g</t>
        </is>
      </c>
      <c r="E109" s="8" t="n">
        <v>15.95</v>
      </c>
      <c r="F109" t="inlineStr">
        <is>
          <t>Savegnago (site), 03/11/2026</t>
        </is>
      </c>
      <c r="G109" s="9" t="n"/>
      <c r="H109" s="8">
        <f>IF(G109="",E109,G109)</f>
        <v/>
      </c>
      <c r="I109" s="22">
        <f>H109/C109</f>
        <v/>
      </c>
    </row>
    <row r="110">
      <c r="A110" t="inlineStr">
        <is>
          <t>linhaca</t>
        </is>
      </c>
      <c r="B110" t="inlineStr">
        <is>
          <t>Linhaça triturada 150 g</t>
        </is>
      </c>
      <c r="C110" t="n">
        <v>150</v>
      </c>
      <c r="D110" t="inlineStr">
        <is>
          <t>g</t>
        </is>
      </c>
      <c r="E110" s="8" t="n">
        <v>6.95</v>
      </c>
      <c r="F110" t="inlineStr">
        <is>
          <t>Savegnago (site), 03/11/2026</t>
        </is>
      </c>
      <c r="G110" s="9" t="n"/>
      <c r="H110" s="8">
        <f>IF(G110="",E110,G110)</f>
        <v/>
      </c>
      <c r="I110" s="22">
        <f>H110/C110</f>
        <v/>
      </c>
    </row>
    <row r="111">
      <c r="A111" t="inlineStr">
        <is>
          <t>macarrao</t>
        </is>
      </c>
      <c r="B111" t="inlineStr">
        <is>
          <t>Macarrão 500 g</t>
        </is>
      </c>
      <c r="C111" t="n">
        <v>500</v>
      </c>
      <c r="D111" t="inlineStr">
        <is>
          <t>g</t>
        </is>
      </c>
      <c r="E111" s="8" t="n">
        <v>3.99</v>
      </c>
      <c r="F111" t="inlineStr">
        <is>
          <t>Savegnago (site), 03/11/2026</t>
        </is>
      </c>
      <c r="G111" s="9" t="n"/>
      <c r="H111" s="8">
        <f>IF(G111="",E111,G111)</f>
        <v/>
      </c>
      <c r="I111" s="22">
        <f>H111/C111</f>
        <v/>
      </c>
    </row>
    <row r="112">
      <c r="A112" t="inlineStr">
        <is>
          <t>maionese</t>
        </is>
      </c>
      <c r="B112" t="inlineStr">
        <is>
          <t>Maionese 500 g</t>
        </is>
      </c>
      <c r="C112" t="n">
        <v>500</v>
      </c>
      <c r="D112" t="inlineStr">
        <is>
          <t>g</t>
        </is>
      </c>
      <c r="E112" s="8" t="n">
        <v>10.32</v>
      </c>
      <c r="F112" t="inlineStr">
        <is>
          <t>Savegnago (site), 03/11/2026</t>
        </is>
      </c>
      <c r="G112" s="9" t="n"/>
      <c r="H112" s="8">
        <f>IF(G112="",E112,G112)</f>
        <v/>
      </c>
      <c r="I112" s="22">
        <f>H112/C112</f>
        <v/>
      </c>
    </row>
    <row r="113">
      <c r="A113" t="inlineStr">
        <is>
          <t>mamao</t>
        </is>
      </c>
      <c r="B113" t="inlineStr">
        <is>
          <t>Mamão papaya (1,2 kg)</t>
        </is>
      </c>
      <c r="C113" t="n">
        <v>1200</v>
      </c>
      <c r="D113" t="inlineStr">
        <is>
          <t>g</t>
        </is>
      </c>
      <c r="E113" s="8" t="n">
        <v>6.98</v>
      </c>
      <c r="F113" t="inlineStr">
        <is>
          <t>Savegnago (site), 03/11/2026</t>
        </is>
      </c>
      <c r="G113" s="9" t="n"/>
      <c r="H113" s="8">
        <f>IF(G113="",E113,G113)</f>
        <v/>
      </c>
      <c r="I113" s="22">
        <f>H113/C113</f>
        <v/>
      </c>
    </row>
    <row r="114">
      <c r="A114" t="inlineStr">
        <is>
          <t>mandioca</t>
        </is>
      </c>
      <c r="B114" t="inlineStr">
        <is>
          <t>Mandioca (700 g)</t>
        </is>
      </c>
      <c r="C114" t="n">
        <v>700</v>
      </c>
      <c r="D114" t="inlineStr">
        <is>
          <t>g</t>
        </is>
      </c>
      <c r="E114" s="8" t="n">
        <v>9.15</v>
      </c>
      <c r="F114" t="inlineStr">
        <is>
          <t>Savegnago (site), 03/11/2026</t>
        </is>
      </c>
      <c r="G114" s="9" t="n"/>
      <c r="H114" s="8">
        <f>IF(G114="",E114,G114)</f>
        <v/>
      </c>
      <c r="I114" s="22">
        <f>H114/C114</f>
        <v/>
      </c>
    </row>
    <row r="115">
      <c r="A115" t="inlineStr">
        <is>
          <t>manga</t>
        </is>
      </c>
      <c r="B115" t="inlineStr">
        <is>
          <t>Manga Tommy (kg)</t>
        </is>
      </c>
      <c r="C115" t="n">
        <v>1000</v>
      </c>
      <c r="D115" t="inlineStr">
        <is>
          <t>g</t>
        </is>
      </c>
      <c r="E115" s="8" t="n">
        <v>3.78</v>
      </c>
      <c r="F115" t="inlineStr">
        <is>
          <t>Savegnago (site), 03/11/2026</t>
        </is>
      </c>
      <c r="G115" s="9" t="n"/>
      <c r="H115" s="8">
        <f>IF(G115="",E115,G115)</f>
        <v/>
      </c>
      <c r="I115" s="22">
        <f>H115/C115</f>
        <v/>
      </c>
    </row>
    <row r="116">
      <c r="A116" t="inlineStr">
        <is>
          <t>mant</t>
        </is>
      </c>
      <c r="B116" t="inlineStr">
        <is>
          <t>Manteiga com sal 500 g</t>
        </is>
      </c>
      <c r="C116" t="n">
        <v>500</v>
      </c>
      <c r="D116" t="inlineStr">
        <is>
          <t>g</t>
        </is>
      </c>
      <c r="E116" s="8" t="n">
        <v>31.6</v>
      </c>
      <c r="F116" t="inlineStr">
        <is>
          <t>Savegnago (site), 03/11/2026</t>
        </is>
      </c>
      <c r="G116" s="9" t="n"/>
      <c r="H116" s="8">
        <f>IF(G116="",E116,G116)</f>
        <v/>
      </c>
      <c r="I116" s="22">
        <f>H116/C116</f>
        <v/>
      </c>
    </row>
    <row r="117">
      <c r="A117" t="inlineStr">
        <is>
          <t>maracuja</t>
        </is>
      </c>
      <c r="B117" t="inlineStr">
        <is>
          <t>Maracujá (kg)</t>
        </is>
      </c>
      <c r="C117" t="n">
        <v>1000</v>
      </c>
      <c r="D117" t="inlineStr">
        <is>
          <t>g</t>
        </is>
      </c>
      <c r="E117" s="8" t="n">
        <v>18.9</v>
      </c>
      <c r="F117" t="inlineStr">
        <is>
          <t>Savegnago (site), 03/11/2026</t>
        </is>
      </c>
      <c r="G117" s="9" t="n"/>
      <c r="H117" s="8">
        <f>IF(G117="",E117,G117)</f>
        <v/>
      </c>
      <c r="I117" s="22">
        <f>H117/C117</f>
        <v/>
      </c>
    </row>
    <row r="118">
      <c r="A118" t="inlineStr">
        <is>
          <t>marg</t>
        </is>
      </c>
      <c r="B118" t="inlineStr">
        <is>
          <t>Margarina 500 g</t>
        </is>
      </c>
      <c r="C118" t="n">
        <v>500</v>
      </c>
      <c r="D118" t="inlineStr">
        <is>
          <t>g</t>
        </is>
      </c>
      <c r="E118" s="8" t="n">
        <v>3.99</v>
      </c>
      <c r="F118" t="inlineStr">
        <is>
          <t>Savegnago (site), 03/11/2026</t>
        </is>
      </c>
      <c r="G118" s="9" t="n"/>
      <c r="H118" s="8">
        <f>IF(G118="",E118,G118)</f>
        <v/>
      </c>
      <c r="I118" s="22">
        <f>H118/C118</f>
        <v/>
      </c>
    </row>
    <row r="119">
      <c r="A119" t="inlineStr">
        <is>
          <t>marmitex</t>
        </is>
      </c>
      <c r="B119" t="inlineStr">
        <is>
          <t>Marmitex de isopor 750 ml com tampa (10 un.)</t>
        </is>
      </c>
      <c r="C119" t="n">
        <v>10</v>
      </c>
      <c r="D119" t="inlineStr">
        <is>
          <t>un</t>
        </is>
      </c>
      <c r="E119" s="8" t="n">
        <v>7.99</v>
      </c>
      <c r="F119" t="inlineStr">
        <is>
          <t>Embaleme (site), 03/11/2026</t>
        </is>
      </c>
      <c r="G119" s="9" t="n"/>
      <c r="H119" s="8">
        <f>IF(G119="",E119,G119)</f>
        <v/>
      </c>
      <c r="I119" s="22">
        <f>H119/C119</f>
        <v/>
      </c>
    </row>
    <row r="120">
      <c r="A120" t="inlineStr">
        <is>
          <t>lasanha</t>
        </is>
      </c>
      <c r="B120" t="inlineStr">
        <is>
          <t>Massa de lasanha 500 g</t>
        </is>
      </c>
      <c r="C120" t="n">
        <v>500</v>
      </c>
      <c r="D120" t="inlineStr">
        <is>
          <t>g</t>
        </is>
      </c>
      <c r="E120" s="8" t="n">
        <v>7.99</v>
      </c>
      <c r="F120" t="inlineStr">
        <is>
          <t>Savegnago (site), 03/11/2026</t>
        </is>
      </c>
      <c r="G120" s="9" t="n"/>
      <c r="H120" s="8">
        <f>IF(G120="",E120,G120)</f>
        <v/>
      </c>
      <c r="I120" s="22">
        <f>H120/C120</f>
        <v/>
      </c>
    </row>
    <row r="121">
      <c r="A121" t="inlineStr">
        <is>
          <t>mpastel</t>
        </is>
      </c>
      <c r="B121" t="inlineStr">
        <is>
          <t>Massa de pastel 1 kg</t>
        </is>
      </c>
      <c r="C121" t="n">
        <v>1000</v>
      </c>
      <c r="D121" t="inlineStr">
        <is>
          <t>g</t>
        </is>
      </c>
      <c r="E121" s="8" t="n">
        <v>17.95</v>
      </c>
      <c r="F121" t="inlineStr">
        <is>
          <t>Savegnago (site), 03/11/2026</t>
        </is>
      </c>
      <c r="G121" s="9" t="n"/>
      <c r="H121" s="8">
        <f>IF(G121="",E121,G121)</f>
        <v/>
      </c>
      <c r="I121" s="22">
        <f>H121/C121</f>
        <v/>
      </c>
    </row>
    <row r="122">
      <c r="A122" t="inlineStr">
        <is>
          <t>mel</t>
        </is>
      </c>
      <c r="B122" t="inlineStr">
        <is>
          <t>Mel 250 g</t>
        </is>
      </c>
      <c r="C122" t="n">
        <v>250</v>
      </c>
      <c r="D122" t="inlineStr">
        <is>
          <t>g</t>
        </is>
      </c>
      <c r="E122" s="8" t="n">
        <v>24.95</v>
      </c>
      <c r="F122" t="inlineStr">
        <is>
          <t>Savegnago (site), 03/11/2026</t>
        </is>
      </c>
      <c r="G122" s="9" t="n"/>
      <c r="H122" s="8">
        <f>IF(G122="",E122,G122)</f>
        <v/>
      </c>
      <c r="I122" s="22">
        <f>H122/C122</f>
        <v/>
      </c>
    </row>
    <row r="123">
      <c r="A123" t="inlineStr">
        <is>
          <t>mpipoca</t>
        </is>
      </c>
      <c r="B123" t="inlineStr">
        <is>
          <t>Milho de pipoca 400 g</t>
        </is>
      </c>
      <c r="C123" t="n">
        <v>400</v>
      </c>
      <c r="D123" t="inlineStr">
        <is>
          <t>g</t>
        </is>
      </c>
      <c r="E123" s="8" t="n">
        <v>6.25</v>
      </c>
      <c r="F123" t="inlineStr">
        <is>
          <t>Savegnago (site), 03/11/2026</t>
        </is>
      </c>
      <c r="G123" s="9" t="n"/>
      <c r="H123" s="8">
        <f>IF(G123="",E123,G123)</f>
        <v/>
      </c>
      <c r="I123" s="22">
        <f>H123/C123</f>
        <v/>
      </c>
    </row>
    <row r="124">
      <c r="A124" t="inlineStr">
        <is>
          <t>milho</t>
        </is>
      </c>
      <c r="B124" t="inlineStr">
        <is>
          <t>Milho verde em lata 170 g</t>
        </is>
      </c>
      <c r="C124" t="n">
        <v>170</v>
      </c>
      <c r="D124" t="inlineStr">
        <is>
          <t>g</t>
        </is>
      </c>
      <c r="E124" s="8" t="n">
        <v>2.49</v>
      </c>
      <c r="F124" t="inlineStr">
        <is>
          <t>Savegnago (site), 03/11/2026</t>
        </is>
      </c>
      <c r="G124" s="9" t="n"/>
      <c r="H124" s="8">
        <f>IF(G124="",E124,G124)</f>
        <v/>
      </c>
      <c r="I124" s="22">
        <f>H124/C124</f>
        <v/>
      </c>
    </row>
    <row r="125">
      <c r="A125" t="inlineStr">
        <is>
          <t>molho</t>
        </is>
      </c>
      <c r="B125" t="inlineStr">
        <is>
          <t>Molho de tomate 520 g</t>
        </is>
      </c>
      <c r="C125" t="n">
        <v>520</v>
      </c>
      <c r="D125" t="inlineStr">
        <is>
          <t>g</t>
        </is>
      </c>
      <c r="E125" s="8" t="n">
        <v>5.59</v>
      </c>
      <c r="F125" t="inlineStr">
        <is>
          <t>Savegnago (site), 03/11/2026</t>
        </is>
      </c>
      <c r="G125" s="9" t="n"/>
      <c r="H125" s="8">
        <f>IF(G125="",E125,G125)</f>
        <v/>
      </c>
      <c r="I125" s="22">
        <f>H125/C125</f>
        <v/>
      </c>
    </row>
    <row r="126">
      <c r="A126" t="inlineStr">
        <is>
          <t>morango</t>
        </is>
      </c>
      <c r="B126" t="inlineStr">
        <is>
          <t>Morango (bandeja 200 g)</t>
        </is>
      </c>
      <c r="C126" t="n">
        <v>200</v>
      </c>
      <c r="D126" t="inlineStr">
        <is>
          <t>g</t>
        </is>
      </c>
      <c r="E126" s="8" t="n">
        <v>14.9</v>
      </c>
      <c r="F126" t="inlineStr">
        <is>
          <t>Savegnago (site), 03/11/2026</t>
        </is>
      </c>
      <c r="G126" s="9" t="n"/>
      <c r="H126" s="8">
        <f>IF(G126="",E126,G126)</f>
        <v/>
      </c>
      <c r="I126" s="22">
        <f>H126/C126</f>
        <v/>
      </c>
    </row>
    <row r="127">
      <c r="A127" t="inlineStr">
        <is>
          <t>morcong</t>
        </is>
      </c>
      <c r="B127" t="inlineStr">
        <is>
          <t>Morango congelado 1 kg</t>
        </is>
      </c>
      <c r="C127" t="n">
        <v>1000</v>
      </c>
      <c r="D127" t="inlineStr">
        <is>
          <t>g</t>
        </is>
      </c>
      <c r="E127" s="8" t="n">
        <v>19.95</v>
      </c>
      <c r="F127" t="inlineStr">
        <is>
          <t>Savegnago (site), 03/11/2026</t>
        </is>
      </c>
      <c r="G127" s="9" t="n"/>
      <c r="H127" s="8">
        <f>IF(G127="",E127,G127)</f>
        <v/>
      </c>
      <c r="I127" s="22">
        <f>H127/C127</f>
        <v/>
      </c>
    </row>
    <row r="128">
      <c r="A128" t="inlineStr">
        <is>
          <t>mus</t>
        </is>
      </c>
      <c r="B128" t="inlineStr">
        <is>
          <t>Muçarela em peça (kg)</t>
        </is>
      </c>
      <c r="C128" t="n">
        <v>1000</v>
      </c>
      <c r="D128" t="inlineStr">
        <is>
          <t>g</t>
        </is>
      </c>
      <c r="E128" s="8" t="n">
        <v>31.9</v>
      </c>
      <c r="F128" t="inlineStr">
        <is>
          <t>Supermarket Barra Blue (site), 03/11/2026</t>
        </is>
      </c>
      <c r="G128" s="9" t="n"/>
      <c r="H128" s="8">
        <f>IF(G128="",E128,G128)</f>
        <v/>
      </c>
      <c r="I128" s="22">
        <f>H128/C128</f>
        <v/>
      </c>
    </row>
    <row r="129">
      <c r="A129" t="inlineStr">
        <is>
          <t>noz</t>
        </is>
      </c>
      <c r="B129" t="inlineStr">
        <is>
          <t>Noz-moscada em pó 15 g</t>
        </is>
      </c>
      <c r="C129" t="n">
        <v>15</v>
      </c>
      <c r="D129" t="inlineStr">
        <is>
          <t>g</t>
        </is>
      </c>
      <c r="E129" s="8" t="n">
        <v>9.25</v>
      </c>
      <c r="F129" t="inlineStr">
        <is>
          <t>Savegnago (site), 03/11/2026</t>
        </is>
      </c>
      <c r="G129" s="9" t="n"/>
      <c r="H129" s="8">
        <f>IF(G129="",E129,G129)</f>
        <v/>
      </c>
      <c r="I129" s="22">
        <f>H129/C129</f>
        <v/>
      </c>
    </row>
    <row r="130">
      <c r="A130" t="inlineStr">
        <is>
          <t>oregano</t>
        </is>
      </c>
      <c r="B130" t="inlineStr">
        <is>
          <t>Orégano 10 g</t>
        </is>
      </c>
      <c r="C130" t="n">
        <v>10</v>
      </c>
      <c r="D130" t="inlineStr">
        <is>
          <t>g</t>
        </is>
      </c>
      <c r="E130" s="8" t="n">
        <v>2.35</v>
      </c>
      <c r="F130" t="inlineStr">
        <is>
          <t>Savegnago (site), 03/11/2026</t>
        </is>
      </c>
      <c r="G130" s="9" t="n"/>
      <c r="H130" s="8">
        <f>IF(G130="",E130,G130)</f>
        <v/>
      </c>
      <c r="I130" s="22">
        <f>H130/C130</f>
        <v/>
      </c>
    </row>
    <row r="131">
      <c r="A131" t="inlineStr">
        <is>
          <t>ovo</t>
        </is>
      </c>
      <c r="B131" t="inlineStr">
        <is>
          <t>Ovos brancos (dúzia)</t>
        </is>
      </c>
      <c r="C131" t="n">
        <v>12</v>
      </c>
      <c r="D131" t="inlineStr">
        <is>
          <t>un</t>
        </is>
      </c>
      <c r="E131" s="8" t="n">
        <v>7.99</v>
      </c>
      <c r="F131" t="inlineStr">
        <is>
          <t>Savegnago (site), 03/11/2026</t>
        </is>
      </c>
      <c r="G131" s="9" t="n"/>
      <c r="H131" s="8">
        <f>IF(G131="",E131,G131)</f>
        <v/>
      </c>
      <c r="I131" s="22">
        <f>H131/C131</f>
        <v/>
      </c>
    </row>
    <row r="132">
      <c r="A132" t="inlineStr">
        <is>
          <t>palito</t>
        </is>
      </c>
      <c r="B132" t="inlineStr">
        <is>
          <t>Palito de picolé (50 un.)</t>
        </is>
      </c>
      <c r="C132" t="n">
        <v>50</v>
      </c>
      <c r="D132" t="inlineStr">
        <is>
          <t>un</t>
        </is>
      </c>
      <c r="E132" s="8" t="n">
        <v>5.59</v>
      </c>
      <c r="F132" t="inlineStr">
        <is>
          <t>Savegnago (site), 03/11/2026</t>
        </is>
      </c>
      <c r="G132" s="9" t="n"/>
      <c r="H132" s="8">
        <f>IF(G132="",E132,G132)</f>
        <v/>
      </c>
      <c r="I132" s="22">
        <f>H132/C132</f>
        <v/>
      </c>
    </row>
    <row r="133">
      <c r="A133" t="inlineStr">
        <is>
          <t>aluminio</t>
        </is>
      </c>
      <c r="B133" t="inlineStr">
        <is>
          <t>Papel-alumínio 30 cm x 4 m</t>
        </is>
      </c>
      <c r="C133" t="n">
        <v>1</v>
      </c>
      <c r="D133" t="inlineStr">
        <is>
          <t>un</t>
        </is>
      </c>
      <c r="E133" s="8" t="n">
        <v>4.85</v>
      </c>
      <c r="F133" t="inlineStr">
        <is>
          <t>Savegnago (site), 03/11/2026</t>
        </is>
      </c>
      <c r="G133" s="9" t="n"/>
      <c r="H133" s="8">
        <f>IF(G133="",E133,G133)</f>
        <v/>
      </c>
      <c r="I133" s="22">
        <f>H133/C133</f>
        <v/>
      </c>
    </row>
    <row r="134">
      <c r="A134" t="inlineStr">
        <is>
          <t>pacoca</t>
        </is>
      </c>
      <c r="B134" t="inlineStr">
        <is>
          <t>Paçoca 200 g</t>
        </is>
      </c>
      <c r="C134" t="n">
        <v>200</v>
      </c>
      <c r="D134" t="inlineStr">
        <is>
          <t>g</t>
        </is>
      </c>
      <c r="E134" s="8" t="n">
        <v>9.99</v>
      </c>
      <c r="F134" t="inlineStr">
        <is>
          <t>Savegnago (site), 03/11/2026</t>
        </is>
      </c>
      <c r="G134" s="9" t="n"/>
      <c r="H134" s="8">
        <f>IF(G134="",E134,G134)</f>
        <v/>
      </c>
      <c r="I134" s="22">
        <f>H134/C134</f>
        <v/>
      </c>
    </row>
    <row r="135">
      <c r="A135" t="inlineStr">
        <is>
          <t>pepino</t>
        </is>
      </c>
      <c r="B135" t="inlineStr">
        <is>
          <t>Pepino (650 g)</t>
        </is>
      </c>
      <c r="C135" t="n">
        <v>650</v>
      </c>
      <c r="D135" t="inlineStr">
        <is>
          <t>g</t>
        </is>
      </c>
      <c r="E135" s="8" t="n">
        <v>5.45</v>
      </c>
      <c r="F135" t="inlineStr">
        <is>
          <t>Savegnago (site), 03/11/2026</t>
        </is>
      </c>
      <c r="G135" s="9" t="n"/>
      <c r="H135" s="8">
        <f>IF(G135="",E135,G135)</f>
        <v/>
      </c>
      <c r="I135" s="22">
        <f>H135/C135</f>
        <v/>
      </c>
    </row>
    <row r="136">
      <c r="A136" t="inlineStr">
        <is>
          <t>pernil</t>
        </is>
      </c>
      <c r="B136" t="inlineStr">
        <is>
          <t>Pernil suíno (kg)</t>
        </is>
      </c>
      <c r="C136" t="n">
        <v>1000</v>
      </c>
      <c r="D136" t="inlineStr">
        <is>
          <t>g</t>
        </is>
      </c>
      <c r="E136" s="8" t="n">
        <v>23.9</v>
      </c>
      <c r="F136" t="inlineStr">
        <is>
          <t>Savegnago (site), 03/11/2026</t>
        </is>
      </c>
      <c r="G136" s="9" t="n"/>
      <c r="H136" s="8">
        <f>IF(G136="",E136,G136)</f>
        <v/>
      </c>
      <c r="I136" s="22">
        <f>H136/C136</f>
        <v/>
      </c>
    </row>
    <row r="137">
      <c r="A137" t="inlineStr">
        <is>
          <t>pimenta</t>
        </is>
      </c>
      <c r="B137" t="inlineStr">
        <is>
          <t>Pimenta dedo-de-moça (180 g)</t>
        </is>
      </c>
      <c r="C137" t="n">
        <v>180</v>
      </c>
      <c r="D137" t="inlineStr">
        <is>
          <t>g</t>
        </is>
      </c>
      <c r="E137" s="8" t="n">
        <v>7.85</v>
      </c>
      <c r="F137" t="inlineStr">
        <is>
          <t>Savegnago (site), 03/11/2026</t>
        </is>
      </c>
      <c r="G137" s="9" t="n"/>
      <c r="H137" s="8">
        <f>IF(G137="",E137,G137)</f>
        <v/>
      </c>
      <c r="I137" s="22">
        <f>H137/C137</f>
        <v/>
      </c>
    </row>
    <row r="138">
      <c r="A138" t="inlineStr">
        <is>
          <t>preino</t>
        </is>
      </c>
      <c r="B138" t="inlineStr">
        <is>
          <t>Pimenta-do-reino moída 40 g</t>
        </is>
      </c>
      <c r="C138" t="n">
        <v>40</v>
      </c>
      <c r="D138" t="inlineStr">
        <is>
          <t>g</t>
        </is>
      </c>
      <c r="E138" s="8" t="n">
        <v>7.15</v>
      </c>
      <c r="F138" t="inlineStr">
        <is>
          <t>Savegnago (site), 03/11/2026</t>
        </is>
      </c>
      <c r="G138" s="9" t="n"/>
      <c r="H138" s="8">
        <f>IF(G138="",E138,G138)</f>
        <v/>
      </c>
      <c r="I138" s="22">
        <f>H138/C138</f>
        <v/>
      </c>
    </row>
    <row r="139">
      <c r="A139" t="inlineStr">
        <is>
          <t>pimentao</t>
        </is>
      </c>
      <c r="B139" t="inlineStr">
        <is>
          <t>Pimentão (400 g)</t>
        </is>
      </c>
      <c r="C139" t="n">
        <v>400</v>
      </c>
      <c r="D139" t="inlineStr">
        <is>
          <t>g</t>
        </is>
      </c>
      <c r="E139" s="8" t="n">
        <v>10.95</v>
      </c>
      <c r="F139" t="inlineStr">
        <is>
          <t>Savegnago (site), 03/11/2026</t>
        </is>
      </c>
      <c r="G139" s="9" t="n"/>
      <c r="H139" s="8">
        <f>IF(G139="",E139,G139)</f>
        <v/>
      </c>
      <c r="I139" s="22">
        <f>H139/C139</f>
        <v/>
      </c>
    </row>
    <row r="140">
      <c r="A140" t="inlineStr">
        <is>
          <t>polpa</t>
        </is>
      </c>
      <c r="B140" t="inlineStr">
        <is>
          <t>Polpa de fruta 100 g</t>
        </is>
      </c>
      <c r="C140" t="n">
        <v>100</v>
      </c>
      <c r="D140" t="inlineStr">
        <is>
          <t>g</t>
        </is>
      </c>
      <c r="E140" s="8" t="n">
        <v>4.65</v>
      </c>
      <c r="F140" t="inlineStr">
        <is>
          <t>Savegnago (site), 03/11/2026</t>
        </is>
      </c>
      <c r="G140" s="9" t="n"/>
      <c r="H140" s="8">
        <f>IF(G140="",E140,G140)</f>
        <v/>
      </c>
      <c r="I140" s="22">
        <f>H140/C140</f>
        <v/>
      </c>
    </row>
    <row r="141">
      <c r="A141" t="inlineStr">
        <is>
          <t>polva</t>
        </is>
      </c>
      <c r="B141" t="inlineStr">
        <is>
          <t>Polvilho azedo 500 g</t>
        </is>
      </c>
      <c r="C141" t="n">
        <v>500</v>
      </c>
      <c r="D141" t="inlineStr">
        <is>
          <t>g</t>
        </is>
      </c>
      <c r="E141" s="8" t="n">
        <v>11.7</v>
      </c>
      <c r="F141" t="inlineStr">
        <is>
          <t>Savegnago (site), 03/11/2026</t>
        </is>
      </c>
      <c r="G141" s="9" t="n"/>
      <c r="H141" s="8">
        <f>IF(G141="",E141,G141)</f>
        <v/>
      </c>
      <c r="I141" s="22">
        <f>H141/C141</f>
        <v/>
      </c>
    </row>
    <row r="142">
      <c r="A142" t="inlineStr">
        <is>
          <t>polvd</t>
        </is>
      </c>
      <c r="B142" t="inlineStr">
        <is>
          <t>Polvilho doce 500 g</t>
        </is>
      </c>
      <c r="C142" t="n">
        <v>500</v>
      </c>
      <c r="D142" t="inlineStr">
        <is>
          <t>g</t>
        </is>
      </c>
      <c r="E142" s="8" t="n">
        <v>9.289999999999999</v>
      </c>
      <c r="F142" t="inlineStr">
        <is>
          <t>Savegnago (site), 03/11/2026</t>
        </is>
      </c>
      <c r="G142" s="9" t="n"/>
      <c r="H142" s="8">
        <f>IF(G142="",E142,G142)</f>
        <v/>
      </c>
      <c r="I142" s="22">
        <f>H142/C142</f>
        <v/>
      </c>
    </row>
    <row r="143">
      <c r="A143" t="inlineStr">
        <is>
          <t>pote250</t>
        </is>
      </c>
      <c r="B143" t="inlineStr">
        <is>
          <t>Pote 250 ml com tampa (10 un.)</t>
        </is>
      </c>
      <c r="C143" t="n">
        <v>10</v>
      </c>
      <c r="D143" t="inlineStr">
        <is>
          <t>un</t>
        </is>
      </c>
      <c r="E143" s="8" t="n">
        <v>7.69</v>
      </c>
      <c r="F143" t="inlineStr">
        <is>
          <t>Embaleme (site), 03/11/2026</t>
        </is>
      </c>
      <c r="G143" s="9" t="n"/>
      <c r="H143" s="8">
        <f>IF(G143="",E143,G143)</f>
        <v/>
      </c>
      <c r="I143" s="22">
        <f>H143/C143</f>
        <v/>
      </c>
    </row>
    <row r="144">
      <c r="A144" t="inlineStr">
        <is>
          <t>pote500</t>
        </is>
      </c>
      <c r="B144" t="inlineStr">
        <is>
          <t>Pote PP 500 ml com tampa (25 un.)</t>
        </is>
      </c>
      <c r="C144" t="n">
        <v>25</v>
      </c>
      <c r="D144" t="inlineStr">
        <is>
          <t>un</t>
        </is>
      </c>
      <c r="E144" s="8" t="n">
        <v>17</v>
      </c>
      <c r="F144" t="inlineStr">
        <is>
          <t>Tudo Sorvetes (site), 03/11/2026</t>
        </is>
      </c>
      <c r="G144" s="9" t="n"/>
      <c r="H144" s="8">
        <f>IF(G144="",E144,G144)</f>
        <v/>
      </c>
      <c r="I144" s="22">
        <f>H144/C144</f>
        <v/>
      </c>
    </row>
    <row r="145">
      <c r="A145" t="inlineStr">
        <is>
          <t>pote750</t>
        </is>
      </c>
      <c r="B145" t="inlineStr">
        <is>
          <t>Pote PP 750 ml com tampa (10 un.)</t>
        </is>
      </c>
      <c r="C145" t="n">
        <v>10</v>
      </c>
      <c r="D145" t="inlineStr">
        <is>
          <t>un</t>
        </is>
      </c>
      <c r="E145" s="8" t="n">
        <v>18</v>
      </c>
      <c r="F145" t="inlineStr">
        <is>
          <t>Mil Embalagens (site), 03/11/2026</t>
        </is>
      </c>
      <c r="G145" s="9" t="n"/>
      <c r="H145" s="8">
        <f>IF(G145="",E145,G145)</f>
        <v/>
      </c>
      <c r="I145" s="22">
        <f>H145/C145</f>
        <v/>
      </c>
    </row>
    <row r="146">
      <c r="A146" t="inlineStr">
        <is>
          <t>vidro</t>
        </is>
      </c>
      <c r="B146" t="inlineStr">
        <is>
          <t>Pote de vidro 240 ml com tampa (12 un.)</t>
        </is>
      </c>
      <c r="C146" t="n">
        <v>12</v>
      </c>
      <c r="D146" t="inlineStr">
        <is>
          <t>un</t>
        </is>
      </c>
      <c r="E146" s="8" t="n">
        <v>38</v>
      </c>
      <c r="F146" t="inlineStr">
        <is>
          <t>Empório Pack (site), 03/11/2026</t>
        </is>
      </c>
      <c r="G146" s="9" t="n"/>
      <c r="H146" s="8">
        <f>IF(G146="",E146,G146)</f>
        <v/>
      </c>
      <c r="I146" s="22">
        <f>H146/C146</f>
        <v/>
      </c>
    </row>
    <row r="147">
      <c r="A147" t="inlineStr">
        <is>
          <t>presunto</t>
        </is>
      </c>
      <c r="B147" t="inlineStr">
        <is>
          <t>Presunto fatiado 180 g</t>
        </is>
      </c>
      <c r="C147" t="n">
        <v>180</v>
      </c>
      <c r="D147" t="inlineStr">
        <is>
          <t>g</t>
        </is>
      </c>
      <c r="E147" s="8" t="n">
        <v>9.69</v>
      </c>
      <c r="F147" t="inlineStr">
        <is>
          <t>Savegnago (site), 03/11/2026</t>
        </is>
      </c>
      <c r="G147" s="9" t="n"/>
      <c r="H147" s="8">
        <f>IF(G147="",E147,G147)</f>
        <v/>
      </c>
      <c r="I147" s="22">
        <f>H147/C147</f>
        <v/>
      </c>
    </row>
    <row r="148">
      <c r="A148" t="inlineStr">
        <is>
          <t>pforma</t>
        </is>
      </c>
      <c r="B148" t="inlineStr">
        <is>
          <t>Pão de forma 400 g</t>
        </is>
      </c>
      <c r="C148" t="n">
        <v>400</v>
      </c>
      <c r="D148" t="inlineStr">
        <is>
          <t>g</t>
        </is>
      </c>
      <c r="E148" s="8" t="n">
        <v>5.99</v>
      </c>
      <c r="F148" t="inlineStr">
        <is>
          <t>Savegnago (site), 03/11/2026</t>
        </is>
      </c>
      <c r="G148" s="9" t="n"/>
      <c r="H148" s="8">
        <f>IF(G148="",E148,G148)</f>
        <v/>
      </c>
      <c r="I148" s="22">
        <f>H148/C148</f>
        <v/>
      </c>
    </row>
    <row r="149">
      <c r="A149" t="inlineStr">
        <is>
          <t>phamb</t>
        </is>
      </c>
      <c r="B149" t="inlineStr">
        <is>
          <t>Pão de hambúrguer (4 un.)</t>
        </is>
      </c>
      <c r="C149" t="n">
        <v>4</v>
      </c>
      <c r="D149" t="inlineStr">
        <is>
          <t>un</t>
        </is>
      </c>
      <c r="E149" s="8" t="n">
        <v>5.19</v>
      </c>
      <c r="F149" t="inlineStr">
        <is>
          <t>Savegnago (site), 03/11/2026</t>
        </is>
      </c>
      <c r="G149" s="9" t="n"/>
      <c r="H149" s="8">
        <f>IF(G149="",E149,G149)</f>
        <v/>
      </c>
      <c r="I149" s="22">
        <f>H149/C149</f>
        <v/>
      </c>
    </row>
    <row r="150">
      <c r="A150" t="inlineStr">
        <is>
          <t>photdog</t>
        </is>
      </c>
      <c r="B150" t="inlineStr">
        <is>
          <t>Pão de hot dog 500 g (10 un.)</t>
        </is>
      </c>
      <c r="C150" t="n">
        <v>10</v>
      </c>
      <c r="D150" t="inlineStr">
        <is>
          <t>un</t>
        </is>
      </c>
      <c r="E150" s="8" t="n">
        <v>9.99</v>
      </c>
      <c r="F150" t="inlineStr">
        <is>
          <t>Savegnago (site), 03/11/2026</t>
        </is>
      </c>
      <c r="G150" s="9" t="n"/>
      <c r="H150" s="8">
        <f>IF(G150="",E150,G150)</f>
        <v/>
      </c>
      <c r="I150" s="22">
        <f>H150/C150</f>
        <v/>
      </c>
    </row>
    <row r="151">
      <c r="A151" t="inlineStr">
        <is>
          <t>coalho</t>
        </is>
      </c>
      <c r="B151" t="inlineStr">
        <is>
          <t>Queijo coalho 220 g</t>
        </is>
      </c>
      <c r="C151" t="n">
        <v>220</v>
      </c>
      <c r="D151" t="inlineStr">
        <is>
          <t>g</t>
        </is>
      </c>
      <c r="E151" s="8" t="n">
        <v>17.9</v>
      </c>
      <c r="F151" t="inlineStr">
        <is>
          <t>Savegnago (site), 03/11/2026</t>
        </is>
      </c>
      <c r="G151" s="9" t="n"/>
      <c r="H151" s="8">
        <f>IF(G151="",E151,G151)</f>
        <v/>
      </c>
      <c r="I151" s="22">
        <f>H151/C151</f>
        <v/>
      </c>
    </row>
    <row r="152">
      <c r="A152" t="inlineStr">
        <is>
          <t>parm</t>
        </is>
      </c>
      <c r="B152" t="inlineStr">
        <is>
          <t>Queijo parmesão ralado 100 g</t>
        </is>
      </c>
      <c r="C152" t="n">
        <v>100</v>
      </c>
      <c r="D152" t="inlineStr">
        <is>
          <t>g</t>
        </is>
      </c>
      <c r="E152" s="8" t="n">
        <v>14.2</v>
      </c>
      <c r="F152" t="inlineStr">
        <is>
          <t>Savegnago (site), 03/11/2026</t>
        </is>
      </c>
      <c r="G152" s="9" t="n"/>
      <c r="H152" s="8">
        <f>IF(G152="",E152,G152)</f>
        <v/>
      </c>
      <c r="I152" s="22">
        <f>H152/C152</f>
        <v/>
      </c>
    </row>
    <row r="153">
      <c r="A153" t="inlineStr">
        <is>
          <t>prato</t>
        </is>
      </c>
      <c r="B153" t="inlineStr">
        <is>
          <t>Queijo prato fatiado 150 g</t>
        </is>
      </c>
      <c r="C153" t="n">
        <v>150</v>
      </c>
      <c r="D153" t="inlineStr">
        <is>
          <t>g</t>
        </is>
      </c>
      <c r="E153" s="8" t="n">
        <v>11.75</v>
      </c>
      <c r="F153" t="inlineStr">
        <is>
          <t>Savegnago (site), 03/11/2026</t>
        </is>
      </c>
      <c r="G153" s="9" t="n"/>
      <c r="H153" s="8">
        <f>IF(G153="",E153,G153)</f>
        <v/>
      </c>
      <c r="I153" s="22">
        <f>H153/C153</f>
        <v/>
      </c>
    </row>
    <row r="154">
      <c r="A154" t="inlineStr">
        <is>
          <t>repolho</t>
        </is>
      </c>
      <c r="B154" t="inlineStr">
        <is>
          <t>Repolho verde (2 kg)</t>
        </is>
      </c>
      <c r="C154" t="n">
        <v>2000</v>
      </c>
      <c r="D154" t="inlineStr">
        <is>
          <t>g</t>
        </is>
      </c>
      <c r="E154" s="8" t="n">
        <v>1.69</v>
      </c>
      <c r="F154" t="inlineStr">
        <is>
          <t>Savegnago (site), 03/11/2026</t>
        </is>
      </c>
      <c r="G154" s="9" t="n"/>
      <c r="H154" s="8">
        <f>IF(G154="",E154,G154)</f>
        <v/>
      </c>
      <c r="I154" s="22">
        <f>H154/C154</f>
        <v/>
      </c>
    </row>
    <row r="155">
      <c r="A155" t="inlineStr">
        <is>
          <t>req</t>
        </is>
      </c>
      <c r="B155" t="inlineStr">
        <is>
          <t>Requeijão 400 g</t>
        </is>
      </c>
      <c r="C155" t="n">
        <v>400</v>
      </c>
      <c r="D155" t="inlineStr">
        <is>
          <t>g</t>
        </is>
      </c>
      <c r="E155" s="8" t="n">
        <v>15.9</v>
      </c>
      <c r="F155" t="inlineStr">
        <is>
          <t>Savegnago (site), 03/11/2026</t>
        </is>
      </c>
      <c r="G155" s="9" t="n"/>
      <c r="H155" s="8">
        <f>IF(G155="",E155,G155)</f>
        <v/>
      </c>
      <c r="I155" s="22">
        <f>H155/C155</f>
        <v/>
      </c>
    </row>
    <row r="156">
      <c r="A156" t="inlineStr">
        <is>
          <t>celo</t>
        </is>
      </c>
      <c r="B156" t="inlineStr">
        <is>
          <t>Saco celofane 10x15 (100 un.)</t>
        </is>
      </c>
      <c r="C156" t="n">
        <v>100</v>
      </c>
      <c r="D156" t="inlineStr">
        <is>
          <t>un</t>
        </is>
      </c>
      <c r="E156" s="8" t="n">
        <v>3.49</v>
      </c>
      <c r="F156" t="inlineStr">
        <is>
          <t>Guipack (site), 03/11/2026</t>
        </is>
      </c>
      <c r="G156" s="9" t="n"/>
      <c r="H156" s="8">
        <f>IF(G156="",E156,G156)</f>
        <v/>
      </c>
      <c r="I156" s="22">
        <f>H156/C156</f>
        <v/>
      </c>
    </row>
    <row r="157">
      <c r="A157" t="inlineStr">
        <is>
          <t>skraft</t>
        </is>
      </c>
      <c r="B157" t="inlineStr">
        <is>
          <t>Saco kraft para pão 1/2 kg (500 un.)</t>
        </is>
      </c>
      <c r="C157" t="n">
        <v>500</v>
      </c>
      <c r="D157" t="inlineStr">
        <is>
          <t>un</t>
        </is>
      </c>
      <c r="E157" s="8" t="n">
        <v>33.5</v>
      </c>
      <c r="F157" t="inlineStr">
        <is>
          <t>Zanepan (site), 03/11/2026</t>
        </is>
      </c>
      <c r="G157" s="9" t="n"/>
      <c r="H157" s="8">
        <f>IF(G157="",E157,G157)</f>
        <v/>
      </c>
      <c r="I157" s="22">
        <f>H157/C157</f>
        <v/>
      </c>
    </row>
    <row r="158">
      <c r="A158" t="inlineStr">
        <is>
          <t>sfreezer</t>
        </is>
      </c>
      <c r="B158" t="inlineStr">
        <is>
          <t>Saco para freezer (100 un.)</t>
        </is>
      </c>
      <c r="C158" t="n">
        <v>100</v>
      </c>
      <c r="D158" t="inlineStr">
        <is>
          <t>un</t>
        </is>
      </c>
      <c r="E158" s="8" t="n">
        <v>26.3</v>
      </c>
      <c r="F158" t="inlineStr">
        <is>
          <t>Savegnago (site), 03/11/2026</t>
        </is>
      </c>
      <c r="G158" s="9" t="n"/>
      <c r="H158" s="8">
        <f>IF(G158="",E158,G158)</f>
        <v/>
      </c>
      <c r="I158" s="22">
        <f>H158/C158</f>
        <v/>
      </c>
    </row>
    <row r="159">
      <c r="A159" t="inlineStr">
        <is>
          <t>sgel</t>
        </is>
      </c>
      <c r="B159" t="inlineStr">
        <is>
          <t>Saco para geladinho (100 un.)</t>
        </is>
      </c>
      <c r="C159" t="n">
        <v>100</v>
      </c>
      <c r="D159" t="inlineStr">
        <is>
          <t>un</t>
        </is>
      </c>
      <c r="E159" s="8" t="n">
        <v>6.55</v>
      </c>
      <c r="F159" t="inlineStr">
        <is>
          <t>Savegnago (site), 03/11/2026</t>
        </is>
      </c>
      <c r="G159" s="9" t="n"/>
      <c r="H159" s="8">
        <f>IF(G159="",E159,G159)</f>
        <v/>
      </c>
      <c r="I159" s="22">
        <f>H159/C159</f>
        <v/>
      </c>
    </row>
    <row r="160">
      <c r="A160" t="inlineStr">
        <is>
          <t>sal</t>
        </is>
      </c>
      <c r="B160" t="inlineStr">
        <is>
          <t>Sal refinado 1 kg</t>
        </is>
      </c>
      <c r="C160" t="n">
        <v>1000</v>
      </c>
      <c r="D160" t="inlineStr">
        <is>
          <t>g</t>
        </is>
      </c>
      <c r="E160" s="8" t="n">
        <v>3.39</v>
      </c>
      <c r="F160" t="inlineStr">
        <is>
          <t>Savegnago (site), 03/11/2026</t>
        </is>
      </c>
      <c r="G160" s="9" t="n"/>
      <c r="H160" s="8">
        <f>IF(G160="",E160,G160)</f>
        <v/>
      </c>
      <c r="I160" s="22">
        <f>H160/C160</f>
        <v/>
      </c>
    </row>
    <row r="161">
      <c r="A161" t="inlineStr">
        <is>
          <t>salsicha</t>
        </is>
      </c>
      <c r="B161" t="inlineStr">
        <is>
          <t>Salsicha 500 g</t>
        </is>
      </c>
      <c r="C161" t="n">
        <v>500</v>
      </c>
      <c r="D161" t="inlineStr">
        <is>
          <t>g</t>
        </is>
      </c>
      <c r="E161" s="8" t="n">
        <v>9.98</v>
      </c>
      <c r="F161" t="inlineStr">
        <is>
          <t>Savegnago (site), 03/11/2026</t>
        </is>
      </c>
      <c r="G161" s="9" t="n"/>
      <c r="H161" s="8">
        <f>IF(G161="",E161,G161)</f>
        <v/>
      </c>
      <c r="I161" s="22">
        <f>H161/C161</f>
        <v/>
      </c>
    </row>
    <row r="162">
      <c r="A162" t="inlineStr">
        <is>
          <t>tomate</t>
        </is>
      </c>
      <c r="B162" t="inlineStr">
        <is>
          <t>Tomate (kg)</t>
        </is>
      </c>
      <c r="C162" t="n">
        <v>1000</v>
      </c>
      <c r="D162" t="inlineStr">
        <is>
          <t>g</t>
        </is>
      </c>
      <c r="E162" s="8" t="n">
        <v>10.9</v>
      </c>
      <c r="F162" t="inlineStr">
        <is>
          <t>Savegnago (site), 03/11/2026</t>
        </is>
      </c>
      <c r="G162" s="9" t="n"/>
      <c r="H162" s="8">
        <f>IF(G162="",E162,G162)</f>
        <v/>
      </c>
      <c r="I162" s="22">
        <f>H162/C162</f>
        <v/>
      </c>
    </row>
    <row r="163">
      <c r="A163" t="inlineStr">
        <is>
          <t>tkibe</t>
        </is>
      </c>
      <c r="B163" t="inlineStr">
        <is>
          <t>Trigo para kibe 500 g</t>
        </is>
      </c>
      <c r="C163" t="n">
        <v>500</v>
      </c>
      <c r="D163" t="inlineStr">
        <is>
          <t>g</t>
        </is>
      </c>
      <c r="E163" s="8" t="n">
        <v>9.25</v>
      </c>
      <c r="F163" t="inlineStr">
        <is>
          <t>Savegnago (site), 03/11/2026</t>
        </is>
      </c>
      <c r="G163" s="9" t="n"/>
      <c r="H163" s="8">
        <f>IF(G163="",E163,G163)</f>
        <v/>
      </c>
      <c r="I163" s="22">
        <f>H163/C163</f>
        <v/>
      </c>
    </row>
    <row r="164">
      <c r="A164" t="inlineStr">
        <is>
          <t>uva</t>
        </is>
      </c>
      <c r="B164" t="inlineStr">
        <is>
          <t>Uva (500 g)</t>
        </is>
      </c>
      <c r="C164" t="n">
        <v>500</v>
      </c>
      <c r="D164" t="inlineStr">
        <is>
          <t>g</t>
        </is>
      </c>
      <c r="E164" s="8" t="n">
        <v>9.98</v>
      </c>
      <c r="F164" t="inlineStr">
        <is>
          <t>Savegnago (site), 03/11/2026</t>
        </is>
      </c>
      <c r="G164" s="9" t="n"/>
      <c r="H164" s="8">
        <f>IF(G164="",E164,G164)</f>
        <v/>
      </c>
      <c r="I164" s="22">
        <f>H164/C164</f>
        <v/>
      </c>
    </row>
    <row r="165">
      <c r="A165" t="inlineStr">
        <is>
          <t>passa</t>
        </is>
      </c>
      <c r="B165" t="inlineStr">
        <is>
          <t>Uva-passa 150 g</t>
        </is>
      </c>
      <c r="C165" t="n">
        <v>150</v>
      </c>
      <c r="D165" t="inlineStr">
        <is>
          <t>g</t>
        </is>
      </c>
      <c r="E165" s="8" t="n">
        <v>8.9</v>
      </c>
      <c r="F165" t="inlineStr">
        <is>
          <t>Savegnago (site), 03/11/2026</t>
        </is>
      </c>
      <c r="G165" s="9" t="n"/>
      <c r="H165" s="8">
        <f>IF(G165="",E165,G165)</f>
        <v/>
      </c>
      <c r="I165" s="22">
        <f>H165/C165</f>
        <v/>
      </c>
    </row>
    <row r="166">
      <c r="A166" t="inlineStr">
        <is>
          <t>vinagre</t>
        </is>
      </c>
      <c r="B166" t="inlineStr">
        <is>
          <t>Vinagre de álcool 750 ml</t>
        </is>
      </c>
      <c r="C166" t="n">
        <v>750</v>
      </c>
      <c r="D166" t="inlineStr">
        <is>
          <t>ml</t>
        </is>
      </c>
      <c r="E166" s="8" t="n">
        <v>5.79</v>
      </c>
      <c r="F166" t="inlineStr">
        <is>
          <t>Savegnago (site), 03/11/2026</t>
        </is>
      </c>
      <c r="G166" s="9" t="n"/>
      <c r="H166" s="8">
        <f>IF(G166="",E166,G166)</f>
        <v/>
      </c>
      <c r="I166" s="22">
        <f>H166/C166</f>
        <v/>
      </c>
    </row>
    <row r="167">
      <c r="A167" t="inlineStr">
        <is>
          <t>oleo</t>
        </is>
      </c>
      <c r="B167" t="inlineStr">
        <is>
          <t>Óleo de soja 900 ml</t>
        </is>
      </c>
      <c r="C167" t="n">
        <v>900</v>
      </c>
      <c r="D167" t="inlineStr">
        <is>
          <t>ml</t>
        </is>
      </c>
      <c r="E167" s="8" t="n">
        <v>6.45</v>
      </c>
      <c r="F167" t="inlineStr">
        <is>
          <t>Savegnago (site), 03/11/2026</t>
        </is>
      </c>
      <c r="G167" s="9" t="n"/>
      <c r="H167" s="8">
        <f>IF(G167="",E167,G167)</f>
        <v/>
      </c>
      <c r="I167" s="22">
        <f>H167/C167</f>
        <v/>
      </c>
    </row>
  </sheetData>
  <autoFilter ref="A1:I16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A1A28"/>
    <outlinePr summaryBelow="1" summaryRight="1"/>
    <pageSetUpPr/>
  </sheetPr>
  <dimension ref="A1:H10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12" customWidth="1" min="3" max="3"/>
    <col width="10" customWidth="1" min="4" max="4"/>
    <col width="44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5" t="inlineStr">
        <is>
          <t>Nº</t>
        </is>
      </c>
      <c r="B1" s="5" t="inlineStr">
        <is>
          <t>Receita</t>
        </is>
      </c>
      <c r="C1" s="5" t="inlineStr">
        <is>
          <t>Tipo</t>
        </is>
      </c>
      <c r="D1" s="5" t="inlineStr">
        <is>
          <t>Código</t>
        </is>
      </c>
      <c r="E1" s="5" t="inlineStr">
        <is>
          <t>Item</t>
        </is>
      </c>
      <c r="F1" s="5" t="inlineStr">
        <is>
          <t>Quantidade</t>
        </is>
      </c>
      <c r="G1" s="5" t="inlineStr">
        <is>
          <t>Unidade</t>
        </is>
      </c>
      <c r="H1" s="5" t="inlineStr">
        <is>
          <t>Custo (R$)</t>
        </is>
      </c>
    </row>
    <row r="2">
      <c r="A2" t="n">
        <v>1</v>
      </c>
      <c r="B2" t="inlineStr">
        <is>
          <t>Brigadeiro gourmet por encomenda</t>
        </is>
      </c>
      <c r="C2" t="inlineStr">
        <is>
          <t>Ingrediente</t>
        </is>
      </c>
      <c r="D2" t="inlineStr">
        <is>
          <t>lc</t>
        </is>
      </c>
      <c r="E2">
        <f>VLOOKUP(D2,Ingredientes!$A$2:$I$167,2,FALSE)</f>
        <v/>
      </c>
      <c r="F2" s="6" t="n">
        <v>395</v>
      </c>
      <c r="G2">
        <f>VLOOKUP(D2,Ingredientes!$A$2:$I$167,4,FALSE)</f>
        <v/>
      </c>
      <c r="H2" s="8">
        <f>F2*VLOOKUP(D2,Ingredientes!$A$2:$I$167,9,FALSE)</f>
        <v/>
      </c>
    </row>
    <row r="3">
      <c r="A3" t="n">
        <v>1</v>
      </c>
      <c r="B3" t="inlineStr">
        <is>
          <t>Brigadeiro gourmet por encomenda</t>
        </is>
      </c>
      <c r="C3" t="inlineStr">
        <is>
          <t>Ingrediente</t>
        </is>
      </c>
      <c r="D3" t="inlineStr">
        <is>
          <t>cl</t>
        </is>
      </c>
      <c r="E3">
        <f>VLOOKUP(D3,Ingredientes!$A$2:$I$167,2,FALSE)</f>
        <v/>
      </c>
      <c r="F3" s="6" t="n">
        <v>100</v>
      </c>
      <c r="G3">
        <f>VLOOKUP(D3,Ingredientes!$A$2:$I$167,4,FALSE)</f>
        <v/>
      </c>
      <c r="H3" s="8">
        <f>F3*VLOOKUP(D3,Ingredientes!$A$2:$I$167,9,FALSE)</f>
        <v/>
      </c>
    </row>
    <row r="4">
      <c r="A4" t="n">
        <v>1</v>
      </c>
      <c r="B4" t="inlineStr">
        <is>
          <t>Brigadeiro gourmet por encomenda</t>
        </is>
      </c>
      <c r="C4" t="inlineStr">
        <is>
          <t>Ingrediente</t>
        </is>
      </c>
      <c r="D4" t="inlineStr">
        <is>
          <t>mant</t>
        </is>
      </c>
      <c r="E4">
        <f>VLOOKUP(D4,Ingredientes!$A$2:$I$167,2,FALSE)</f>
        <v/>
      </c>
      <c r="F4" s="6" t="n">
        <v>15</v>
      </c>
      <c r="G4">
        <f>VLOOKUP(D4,Ingredientes!$A$2:$I$167,4,FALSE)</f>
        <v/>
      </c>
      <c r="H4" s="8">
        <f>F4*VLOOKUP(D4,Ingredientes!$A$2:$I$167,9,FALSE)</f>
        <v/>
      </c>
    </row>
    <row r="5">
      <c r="A5" t="n">
        <v>1</v>
      </c>
      <c r="B5" t="inlineStr">
        <is>
          <t>Brigadeiro gourmet por encomenda</t>
        </is>
      </c>
      <c r="C5" t="inlineStr">
        <is>
          <t>Ingrediente</t>
        </is>
      </c>
      <c r="D5" t="inlineStr">
        <is>
          <t>cobma</t>
        </is>
      </c>
      <c r="E5">
        <f>VLOOKUP(D5,Ingredientes!$A$2:$I$167,2,FALSE)</f>
        <v/>
      </c>
      <c r="F5" s="6" t="n">
        <v>60</v>
      </c>
      <c r="G5">
        <f>VLOOKUP(D5,Ingredientes!$A$2:$I$167,4,FALSE)</f>
        <v/>
      </c>
      <c r="H5" s="8">
        <f>F5*VLOOKUP(D5,Ingredientes!$A$2:$I$167,9,FALSE)</f>
        <v/>
      </c>
    </row>
    <row r="6">
      <c r="A6" t="n">
        <v>1</v>
      </c>
      <c r="B6" t="inlineStr">
        <is>
          <t>Brigadeiro gourmet por encomenda</t>
        </is>
      </c>
      <c r="C6" t="inlineStr">
        <is>
          <t>Ingrediente</t>
        </is>
      </c>
      <c r="D6" t="inlineStr">
        <is>
          <t>choc</t>
        </is>
      </c>
      <c r="E6">
        <f>VLOOKUP(D6,Ingredientes!$A$2:$I$167,2,FALSE)</f>
        <v/>
      </c>
      <c r="F6" s="6" t="n">
        <v>20</v>
      </c>
      <c r="G6">
        <f>VLOOKUP(D6,Ingredientes!$A$2:$I$167,4,FALSE)</f>
        <v/>
      </c>
      <c r="H6" s="8">
        <f>F6*VLOOKUP(D6,Ingredientes!$A$2:$I$167,9,FALSE)</f>
        <v/>
      </c>
    </row>
    <row r="7">
      <c r="A7" t="n">
        <v>1</v>
      </c>
      <c r="B7" t="inlineStr">
        <is>
          <t>Brigadeiro gourmet por encomenda</t>
        </is>
      </c>
      <c r="C7" t="inlineStr">
        <is>
          <t>Ingrediente</t>
        </is>
      </c>
      <c r="D7" t="inlineStr">
        <is>
          <t>gran</t>
        </is>
      </c>
      <c r="E7">
        <f>VLOOKUP(D7,Ingredientes!$A$2:$I$167,2,FALSE)</f>
        <v/>
      </c>
      <c r="F7" s="6" t="n">
        <v>70</v>
      </c>
      <c r="G7">
        <f>VLOOKUP(D7,Ingredientes!$A$2:$I$167,4,FALSE)</f>
        <v/>
      </c>
      <c r="H7" s="8">
        <f>F7*VLOOKUP(D7,Ingredientes!$A$2:$I$167,9,FALSE)</f>
        <v/>
      </c>
    </row>
    <row r="8">
      <c r="A8" t="n">
        <v>1</v>
      </c>
      <c r="B8" t="inlineStr">
        <is>
          <t>Brigadeiro gourmet por encomenda</t>
        </is>
      </c>
      <c r="C8" t="inlineStr">
        <is>
          <t>Embalagem</t>
        </is>
      </c>
      <c r="D8" t="inlineStr">
        <is>
          <t>form4</t>
        </is>
      </c>
      <c r="E8">
        <f>VLOOKUP(D8,Ingredientes!$A$2:$I$167,2,FALSE)</f>
        <v/>
      </c>
      <c r="F8" s="6" t="n">
        <v>1</v>
      </c>
      <c r="G8">
        <f>VLOOKUP(D8,Ingredientes!$A$2:$I$167,4,FALSE)&amp;". por unidade"</f>
        <v/>
      </c>
      <c r="H8" s="8">
        <f>F8*VLOOKUP(D8,Ingredientes!$A$2:$I$167,9,FALSE)</f>
        <v/>
      </c>
    </row>
    <row r="9">
      <c r="A9" t="n">
        <v>2</v>
      </c>
      <c r="B9" t="inlineStr">
        <is>
          <t>Docinhos tradicionais por cento</t>
        </is>
      </c>
      <c r="C9" t="inlineStr">
        <is>
          <t>Ingrediente</t>
        </is>
      </c>
      <c r="D9" t="inlineStr">
        <is>
          <t>lc</t>
        </is>
      </c>
      <c r="E9">
        <f>VLOOKUP(D9,Ingredientes!$A$2:$I$167,2,FALSE)</f>
        <v/>
      </c>
      <c r="F9" s="6" t="n">
        <v>395</v>
      </c>
      <c r="G9">
        <f>VLOOKUP(D9,Ingredientes!$A$2:$I$167,4,FALSE)</f>
        <v/>
      </c>
      <c r="H9" s="8">
        <f>F9*VLOOKUP(D9,Ingredientes!$A$2:$I$167,9,FALSE)</f>
        <v/>
      </c>
    </row>
    <row r="10">
      <c r="A10" t="n">
        <v>2</v>
      </c>
      <c r="B10" t="inlineStr">
        <is>
          <t>Docinhos tradicionais por cento</t>
        </is>
      </c>
      <c r="C10" t="inlineStr">
        <is>
          <t>Ingrediente</t>
        </is>
      </c>
      <c r="D10" t="inlineStr">
        <is>
          <t>mant</t>
        </is>
      </c>
      <c r="E10">
        <f>VLOOKUP(D10,Ingredientes!$A$2:$I$167,2,FALSE)</f>
        <v/>
      </c>
      <c r="F10" s="6" t="n">
        <v>10</v>
      </c>
      <c r="G10">
        <f>VLOOKUP(D10,Ingredientes!$A$2:$I$167,4,FALSE)</f>
        <v/>
      </c>
      <c r="H10" s="8">
        <f>F10*VLOOKUP(D10,Ingredientes!$A$2:$I$167,9,FALSE)</f>
        <v/>
      </c>
    </row>
    <row r="11">
      <c r="A11" t="n">
        <v>2</v>
      </c>
      <c r="B11" t="inlineStr">
        <is>
          <t>Docinhos tradicionais por cento</t>
        </is>
      </c>
      <c r="C11" t="inlineStr">
        <is>
          <t>Ingrediente</t>
        </is>
      </c>
      <c r="D11" t="inlineStr">
        <is>
          <t>coco</t>
        </is>
      </c>
      <c r="E11">
        <f>VLOOKUP(D11,Ingredientes!$A$2:$I$167,2,FALSE)</f>
        <v/>
      </c>
      <c r="F11" s="6" t="n">
        <v>80</v>
      </c>
      <c r="G11">
        <f>VLOOKUP(D11,Ingredientes!$A$2:$I$167,4,FALSE)</f>
        <v/>
      </c>
      <c r="H11" s="8">
        <f>F11*VLOOKUP(D11,Ingredientes!$A$2:$I$167,9,FALSE)</f>
        <v/>
      </c>
    </row>
    <row r="12">
      <c r="A12" t="n">
        <v>2</v>
      </c>
      <c r="B12" t="inlineStr">
        <is>
          <t>Docinhos tradicionais por cento</t>
        </is>
      </c>
      <c r="C12" t="inlineStr">
        <is>
          <t>Embalagem</t>
        </is>
      </c>
      <c r="D12" t="inlineStr">
        <is>
          <t>form4</t>
        </is>
      </c>
      <c r="E12">
        <f>VLOOKUP(D12,Ingredientes!$A$2:$I$167,2,FALSE)</f>
        <v/>
      </c>
      <c r="F12" s="6" t="n">
        <v>1</v>
      </c>
      <c r="G12">
        <f>VLOOKUP(D12,Ingredientes!$A$2:$I$167,4,FALSE)&amp;". por unidade"</f>
        <v/>
      </c>
      <c r="H12" s="8">
        <f>F12*VLOOKUP(D12,Ingredientes!$A$2:$I$167,9,FALSE)</f>
        <v/>
      </c>
    </row>
    <row r="13">
      <c r="A13" t="n">
        <v>3</v>
      </c>
      <c r="B13" t="inlineStr">
        <is>
          <t>Trufas para revenda</t>
        </is>
      </c>
      <c r="C13" t="inlineStr">
        <is>
          <t>Ingrediente</t>
        </is>
      </c>
      <c r="D13" t="inlineStr">
        <is>
          <t>cobma</t>
        </is>
      </c>
      <c r="E13">
        <f>VLOOKUP(D13,Ingredientes!$A$2:$I$167,2,FALSE)</f>
        <v/>
      </c>
      <c r="F13" s="6" t="n">
        <v>200</v>
      </c>
      <c r="G13">
        <f>VLOOKUP(D13,Ingredientes!$A$2:$I$167,4,FALSE)</f>
        <v/>
      </c>
      <c r="H13" s="8">
        <f>F13*VLOOKUP(D13,Ingredientes!$A$2:$I$167,9,FALSE)</f>
        <v/>
      </c>
    </row>
    <row r="14">
      <c r="A14" t="n">
        <v>3</v>
      </c>
      <c r="B14" t="inlineStr">
        <is>
          <t>Trufas para revenda</t>
        </is>
      </c>
      <c r="C14" t="inlineStr">
        <is>
          <t>Ingrediente</t>
        </is>
      </c>
      <c r="D14" t="inlineStr">
        <is>
          <t>cl</t>
        </is>
      </c>
      <c r="E14">
        <f>VLOOKUP(D14,Ingredientes!$A$2:$I$167,2,FALSE)</f>
        <v/>
      </c>
      <c r="F14" s="6" t="n">
        <v>100</v>
      </c>
      <c r="G14">
        <f>VLOOKUP(D14,Ingredientes!$A$2:$I$167,4,FALSE)</f>
        <v/>
      </c>
      <c r="H14" s="8">
        <f>F14*VLOOKUP(D14,Ingredientes!$A$2:$I$167,9,FALSE)</f>
        <v/>
      </c>
    </row>
    <row r="15">
      <c r="A15" t="n">
        <v>3</v>
      </c>
      <c r="B15" t="inlineStr">
        <is>
          <t>Trufas para revenda</t>
        </is>
      </c>
      <c r="C15" t="inlineStr">
        <is>
          <t>Ingrediente</t>
        </is>
      </c>
      <c r="D15" t="inlineStr">
        <is>
          <t>cob</t>
        </is>
      </c>
      <c r="E15">
        <f>VLOOKUP(D15,Ingredientes!$A$2:$I$167,2,FALSE)</f>
        <v/>
      </c>
      <c r="F15" s="6" t="n">
        <v>300</v>
      </c>
      <c r="G15">
        <f>VLOOKUP(D15,Ingredientes!$A$2:$I$167,4,FALSE)</f>
        <v/>
      </c>
      <c r="H15" s="8">
        <f>F15*VLOOKUP(D15,Ingredientes!$A$2:$I$167,9,FALSE)</f>
        <v/>
      </c>
    </row>
    <row r="16">
      <c r="A16" t="n">
        <v>3</v>
      </c>
      <c r="B16" t="inlineStr">
        <is>
          <t>Trufas para revenda</t>
        </is>
      </c>
      <c r="C16" t="inlineStr">
        <is>
          <t>Embalagem</t>
        </is>
      </c>
      <c r="D16" t="inlineStr">
        <is>
          <t>celo</t>
        </is>
      </c>
      <c r="E16">
        <f>VLOOKUP(D16,Ingredientes!$A$2:$I$167,2,FALSE)</f>
        <v/>
      </c>
      <c r="F16" s="6" t="n">
        <v>1</v>
      </c>
      <c r="G16">
        <f>VLOOKUP(D16,Ingredientes!$A$2:$I$167,4,FALSE)&amp;". por unidade"</f>
        <v/>
      </c>
      <c r="H16" s="8">
        <f>F16*VLOOKUP(D16,Ingredientes!$A$2:$I$167,9,FALSE)</f>
        <v/>
      </c>
    </row>
    <row r="17">
      <c r="A17" t="n">
        <v>4</v>
      </c>
      <c r="B17" t="inlineStr">
        <is>
          <t>Pão de mel artesanal</t>
        </is>
      </c>
      <c r="C17" t="inlineStr">
        <is>
          <t>Ingrediente</t>
        </is>
      </c>
      <c r="D17" t="inlineStr">
        <is>
          <t>mel</t>
        </is>
      </c>
      <c r="E17">
        <f>VLOOKUP(D17,Ingredientes!$A$2:$I$167,2,FALSE)</f>
        <v/>
      </c>
      <c r="F17" s="6" t="n">
        <v>60</v>
      </c>
      <c r="G17">
        <f>VLOOKUP(D17,Ingredientes!$A$2:$I$167,4,FALSE)</f>
        <v/>
      </c>
      <c r="H17" s="8">
        <f>F17*VLOOKUP(D17,Ingredientes!$A$2:$I$167,9,FALSE)</f>
        <v/>
      </c>
    </row>
    <row r="18">
      <c r="A18" t="n">
        <v>4</v>
      </c>
      <c r="B18" t="inlineStr">
        <is>
          <t>Pão de mel artesanal</t>
        </is>
      </c>
      <c r="C18" t="inlineStr">
        <is>
          <t>Ingrediente</t>
        </is>
      </c>
      <c r="D18" t="inlineStr">
        <is>
          <t>leite</t>
        </is>
      </c>
      <c r="E18">
        <f>VLOOKUP(D18,Ingredientes!$A$2:$I$167,2,FALSE)</f>
        <v/>
      </c>
      <c r="F18" s="6" t="n">
        <v>240</v>
      </c>
      <c r="G18">
        <f>VLOOKUP(D18,Ingredientes!$A$2:$I$167,4,FALSE)</f>
        <v/>
      </c>
      <c r="H18" s="8">
        <f>F18*VLOOKUP(D18,Ingredientes!$A$2:$I$167,9,FALSE)</f>
        <v/>
      </c>
    </row>
    <row r="19">
      <c r="A19" t="n">
        <v>4</v>
      </c>
      <c r="B19" t="inlineStr">
        <is>
          <t>Pão de mel artesanal</t>
        </is>
      </c>
      <c r="C19" t="inlineStr">
        <is>
          <t>Ingrediente</t>
        </is>
      </c>
      <c r="D19" t="inlineStr">
        <is>
          <t>acucar</t>
        </is>
      </c>
      <c r="E19">
        <f>VLOOKUP(D19,Ingredientes!$A$2:$I$167,2,FALSE)</f>
        <v/>
      </c>
      <c r="F19" s="6" t="n">
        <v>150</v>
      </c>
      <c r="G19">
        <f>VLOOKUP(D19,Ingredientes!$A$2:$I$167,4,FALSE)</f>
        <v/>
      </c>
      <c r="H19" s="8">
        <f>F19*VLOOKUP(D19,Ingredientes!$A$2:$I$167,9,FALSE)</f>
        <v/>
      </c>
    </row>
    <row r="20">
      <c r="A20" t="n">
        <v>4</v>
      </c>
      <c r="B20" t="inlineStr">
        <is>
          <t>Pão de mel artesanal</t>
        </is>
      </c>
      <c r="C20" t="inlineStr">
        <is>
          <t>Ingrediente</t>
        </is>
      </c>
      <c r="D20" t="inlineStr">
        <is>
          <t>trigo</t>
        </is>
      </c>
      <c r="E20">
        <f>VLOOKUP(D20,Ingredientes!$A$2:$I$167,2,FALSE)</f>
        <v/>
      </c>
      <c r="F20" s="6" t="n">
        <v>300</v>
      </c>
      <c r="G20">
        <f>VLOOKUP(D20,Ingredientes!$A$2:$I$167,4,FALSE)</f>
        <v/>
      </c>
      <c r="H20" s="8">
        <f>F20*VLOOKUP(D20,Ingredientes!$A$2:$I$167,9,FALSE)</f>
        <v/>
      </c>
    </row>
    <row r="21">
      <c r="A21" t="n">
        <v>4</v>
      </c>
      <c r="B21" t="inlineStr">
        <is>
          <t>Pão de mel artesanal</t>
        </is>
      </c>
      <c r="C21" t="inlineStr">
        <is>
          <t>Ingrediente</t>
        </is>
      </c>
      <c r="D21" t="inlineStr">
        <is>
          <t>achoc</t>
        </is>
      </c>
      <c r="E21">
        <f>VLOOKUP(D21,Ingredientes!$A$2:$I$167,2,FALSE)</f>
        <v/>
      </c>
      <c r="F21" s="6" t="n">
        <v>60</v>
      </c>
      <c r="G21">
        <f>VLOOKUP(D21,Ingredientes!$A$2:$I$167,4,FALSE)</f>
        <v/>
      </c>
      <c r="H21" s="8">
        <f>F21*VLOOKUP(D21,Ingredientes!$A$2:$I$167,9,FALSE)</f>
        <v/>
      </c>
    </row>
    <row r="22">
      <c r="A22" t="n">
        <v>4</v>
      </c>
      <c r="B22" t="inlineStr">
        <is>
          <t>Pão de mel artesanal</t>
        </is>
      </c>
      <c r="C22" t="inlineStr">
        <is>
          <t>Ingrediente</t>
        </is>
      </c>
      <c r="D22" t="inlineStr">
        <is>
          <t>canela</t>
        </is>
      </c>
      <c r="E22">
        <f>VLOOKUP(D22,Ingredientes!$A$2:$I$167,2,FALSE)</f>
        <v/>
      </c>
      <c r="F22" s="6" t="n">
        <v>3</v>
      </c>
      <c r="G22">
        <f>VLOOKUP(D22,Ingredientes!$A$2:$I$167,4,FALSE)</f>
        <v/>
      </c>
      <c r="H22" s="8">
        <f>F22*VLOOKUP(D22,Ingredientes!$A$2:$I$167,9,FALSE)</f>
        <v/>
      </c>
    </row>
    <row r="23">
      <c r="A23" t="n">
        <v>4</v>
      </c>
      <c r="B23" t="inlineStr">
        <is>
          <t>Pão de mel artesanal</t>
        </is>
      </c>
      <c r="C23" t="inlineStr">
        <is>
          <t>Ingrediente</t>
        </is>
      </c>
      <c r="D23" t="inlineStr">
        <is>
          <t>cravo</t>
        </is>
      </c>
      <c r="E23">
        <f>VLOOKUP(D23,Ingredientes!$A$2:$I$167,2,FALSE)</f>
        <v/>
      </c>
      <c r="F23" s="6" t="n">
        <v>1</v>
      </c>
      <c r="G23">
        <f>VLOOKUP(D23,Ingredientes!$A$2:$I$167,4,FALSE)</f>
        <v/>
      </c>
      <c r="H23" s="8">
        <f>F23*VLOOKUP(D23,Ingredientes!$A$2:$I$167,9,FALSE)</f>
        <v/>
      </c>
    </row>
    <row r="24">
      <c r="A24" t="n">
        <v>4</v>
      </c>
      <c r="B24" t="inlineStr">
        <is>
          <t>Pão de mel artesanal</t>
        </is>
      </c>
      <c r="C24" t="inlineStr">
        <is>
          <t>Ingrediente</t>
        </is>
      </c>
      <c r="D24" t="inlineStr">
        <is>
          <t>ferm</t>
        </is>
      </c>
      <c r="E24">
        <f>VLOOKUP(D24,Ingredientes!$A$2:$I$167,2,FALSE)</f>
        <v/>
      </c>
      <c r="F24" s="6" t="n">
        <v>10</v>
      </c>
      <c r="G24">
        <f>VLOOKUP(D24,Ingredientes!$A$2:$I$167,4,FALSE)</f>
        <v/>
      </c>
      <c r="H24" s="8">
        <f>F24*VLOOKUP(D24,Ingredientes!$A$2:$I$167,9,FALSE)</f>
        <v/>
      </c>
    </row>
    <row r="25">
      <c r="A25" t="n">
        <v>4</v>
      </c>
      <c r="B25" t="inlineStr">
        <is>
          <t>Pão de mel artesanal</t>
        </is>
      </c>
      <c r="C25" t="inlineStr">
        <is>
          <t>Ingrediente</t>
        </is>
      </c>
      <c r="D25" t="inlineStr">
        <is>
          <t>ddl</t>
        </is>
      </c>
      <c r="E25">
        <f>VLOOKUP(D25,Ingredientes!$A$2:$I$167,2,FALSE)</f>
        <v/>
      </c>
      <c r="F25" s="6" t="n">
        <v>200</v>
      </c>
      <c r="G25">
        <f>VLOOKUP(D25,Ingredientes!$A$2:$I$167,4,FALSE)</f>
        <v/>
      </c>
      <c r="H25" s="8">
        <f>F25*VLOOKUP(D25,Ingredientes!$A$2:$I$167,9,FALSE)</f>
        <v/>
      </c>
    </row>
    <row r="26">
      <c r="A26" t="n">
        <v>4</v>
      </c>
      <c r="B26" t="inlineStr">
        <is>
          <t>Pão de mel artesanal</t>
        </is>
      </c>
      <c r="C26" t="inlineStr">
        <is>
          <t>Ingrediente</t>
        </is>
      </c>
      <c r="D26" t="inlineStr">
        <is>
          <t>cob</t>
        </is>
      </c>
      <c r="E26">
        <f>VLOOKUP(D26,Ingredientes!$A$2:$I$167,2,FALSE)</f>
        <v/>
      </c>
      <c r="F26" s="6" t="n">
        <v>400</v>
      </c>
      <c r="G26">
        <f>VLOOKUP(D26,Ingredientes!$A$2:$I$167,4,FALSE)</f>
        <v/>
      </c>
      <c r="H26" s="8">
        <f>F26*VLOOKUP(D26,Ingredientes!$A$2:$I$167,9,FALSE)</f>
        <v/>
      </c>
    </row>
    <row r="27">
      <c r="A27" t="n">
        <v>4</v>
      </c>
      <c r="B27" t="inlineStr">
        <is>
          <t>Pão de mel artesanal</t>
        </is>
      </c>
      <c r="C27" t="inlineStr">
        <is>
          <t>Embalagem</t>
        </is>
      </c>
      <c r="D27" t="inlineStr">
        <is>
          <t>celo</t>
        </is>
      </c>
      <c r="E27">
        <f>VLOOKUP(D27,Ingredientes!$A$2:$I$167,2,FALSE)</f>
        <v/>
      </c>
      <c r="F27" s="6" t="n">
        <v>1</v>
      </c>
      <c r="G27">
        <f>VLOOKUP(D27,Ingredientes!$A$2:$I$167,4,FALSE)&amp;". por unidade"</f>
        <v/>
      </c>
      <c r="H27" s="8">
        <f>F27*VLOOKUP(D27,Ingredientes!$A$2:$I$167,9,FALSE)</f>
        <v/>
      </c>
    </row>
    <row r="28">
      <c r="A28" t="n">
        <v>5</v>
      </c>
      <c r="B28" t="inlineStr">
        <is>
          <t>Palha italiana</t>
        </is>
      </c>
      <c r="C28" t="inlineStr">
        <is>
          <t>Ingrediente</t>
        </is>
      </c>
      <c r="D28" t="inlineStr">
        <is>
          <t>lc</t>
        </is>
      </c>
      <c r="E28">
        <f>VLOOKUP(D28,Ingredientes!$A$2:$I$167,2,FALSE)</f>
        <v/>
      </c>
      <c r="F28" s="6" t="n">
        <v>790</v>
      </c>
      <c r="G28">
        <f>VLOOKUP(D28,Ingredientes!$A$2:$I$167,4,FALSE)</f>
        <v/>
      </c>
      <c r="H28" s="8">
        <f>F28*VLOOKUP(D28,Ingredientes!$A$2:$I$167,9,FALSE)</f>
        <v/>
      </c>
    </row>
    <row r="29">
      <c r="A29" t="n">
        <v>5</v>
      </c>
      <c r="B29" t="inlineStr">
        <is>
          <t>Palha italiana</t>
        </is>
      </c>
      <c r="C29" t="inlineStr">
        <is>
          <t>Ingrediente</t>
        </is>
      </c>
      <c r="D29" t="inlineStr">
        <is>
          <t>mant</t>
        </is>
      </c>
      <c r="E29">
        <f>VLOOKUP(D29,Ingredientes!$A$2:$I$167,2,FALSE)</f>
        <v/>
      </c>
      <c r="F29" s="6" t="n">
        <v>20</v>
      </c>
      <c r="G29">
        <f>VLOOKUP(D29,Ingredientes!$A$2:$I$167,4,FALSE)</f>
        <v/>
      </c>
      <c r="H29" s="8">
        <f>F29*VLOOKUP(D29,Ingredientes!$A$2:$I$167,9,FALSE)</f>
        <v/>
      </c>
    </row>
    <row r="30">
      <c r="A30" t="n">
        <v>5</v>
      </c>
      <c r="B30" t="inlineStr">
        <is>
          <t>Palha italiana</t>
        </is>
      </c>
      <c r="C30" t="inlineStr">
        <is>
          <t>Ingrediente</t>
        </is>
      </c>
      <c r="D30" t="inlineStr">
        <is>
          <t>choc</t>
        </is>
      </c>
      <c r="E30">
        <f>VLOOKUP(D30,Ingredientes!$A$2:$I$167,2,FALSE)</f>
        <v/>
      </c>
      <c r="F30" s="6" t="n">
        <v>40</v>
      </c>
      <c r="G30">
        <f>VLOOKUP(D30,Ingredientes!$A$2:$I$167,4,FALSE)</f>
        <v/>
      </c>
      <c r="H30" s="8">
        <f>F30*VLOOKUP(D30,Ingredientes!$A$2:$I$167,9,FALSE)</f>
        <v/>
      </c>
    </row>
    <row r="31">
      <c r="A31" t="n">
        <v>5</v>
      </c>
      <c r="B31" t="inlineStr">
        <is>
          <t>Palha italiana</t>
        </is>
      </c>
      <c r="C31" t="inlineStr">
        <is>
          <t>Ingrediente</t>
        </is>
      </c>
      <c r="D31" t="inlineStr">
        <is>
          <t>bmaisena</t>
        </is>
      </c>
      <c r="E31">
        <f>VLOOKUP(D31,Ingredientes!$A$2:$I$167,2,FALSE)</f>
        <v/>
      </c>
      <c r="F31" s="6" t="n">
        <v>200</v>
      </c>
      <c r="G31">
        <f>VLOOKUP(D31,Ingredientes!$A$2:$I$167,4,FALSE)</f>
        <v/>
      </c>
      <c r="H31" s="8">
        <f>F31*VLOOKUP(D31,Ingredientes!$A$2:$I$167,9,FALSE)</f>
        <v/>
      </c>
    </row>
    <row r="32">
      <c r="A32" t="n">
        <v>5</v>
      </c>
      <c r="B32" t="inlineStr">
        <is>
          <t>Palha italiana</t>
        </is>
      </c>
      <c r="C32" t="inlineStr">
        <is>
          <t>Ingrediente</t>
        </is>
      </c>
      <c r="D32" t="inlineStr">
        <is>
          <t>aconf</t>
        </is>
      </c>
      <c r="E32">
        <f>VLOOKUP(D32,Ingredientes!$A$2:$I$167,2,FALSE)</f>
        <v/>
      </c>
      <c r="F32" s="6" t="n">
        <v>30</v>
      </c>
      <c r="G32">
        <f>VLOOKUP(D32,Ingredientes!$A$2:$I$167,4,FALSE)</f>
        <v/>
      </c>
      <c r="H32" s="8">
        <f>F32*VLOOKUP(D32,Ingredientes!$A$2:$I$167,9,FALSE)</f>
        <v/>
      </c>
    </row>
    <row r="33">
      <c r="A33" t="n">
        <v>5</v>
      </c>
      <c r="B33" t="inlineStr">
        <is>
          <t>Palha italiana</t>
        </is>
      </c>
      <c r="C33" t="inlineStr">
        <is>
          <t>Embalagem</t>
        </is>
      </c>
      <c r="D33" t="inlineStr">
        <is>
          <t>celo</t>
        </is>
      </c>
      <c r="E33">
        <f>VLOOKUP(D33,Ingredientes!$A$2:$I$167,2,FALSE)</f>
        <v/>
      </c>
      <c r="F33" s="6" t="n">
        <v>1</v>
      </c>
      <c r="G33">
        <f>VLOOKUP(D33,Ingredientes!$A$2:$I$167,4,FALSE)&amp;". por unidade"</f>
        <v/>
      </c>
      <c r="H33" s="8">
        <f>F33*VLOOKUP(D33,Ingredientes!$A$2:$I$167,9,FALSE)</f>
        <v/>
      </c>
    </row>
    <row r="34">
      <c r="A34" t="n">
        <v>6</v>
      </c>
      <c r="B34" t="inlineStr">
        <is>
          <t>Bem-casado</t>
        </is>
      </c>
      <c r="C34" t="inlineStr">
        <is>
          <t>Ingrediente</t>
        </is>
      </c>
      <c r="D34" t="inlineStr">
        <is>
          <t>ovo</t>
        </is>
      </c>
      <c r="E34">
        <f>VLOOKUP(D34,Ingredientes!$A$2:$I$167,2,FALSE)</f>
        <v/>
      </c>
      <c r="F34" s="6" t="n">
        <v>4</v>
      </c>
      <c r="G34">
        <f>VLOOKUP(D34,Ingredientes!$A$2:$I$167,4,FALSE)</f>
        <v/>
      </c>
      <c r="H34" s="8">
        <f>F34*VLOOKUP(D34,Ingredientes!$A$2:$I$167,9,FALSE)</f>
        <v/>
      </c>
    </row>
    <row r="35">
      <c r="A35" t="n">
        <v>6</v>
      </c>
      <c r="B35" t="inlineStr">
        <is>
          <t>Bem-casado</t>
        </is>
      </c>
      <c r="C35" t="inlineStr">
        <is>
          <t>Ingrediente</t>
        </is>
      </c>
      <c r="D35" t="inlineStr">
        <is>
          <t>acucar</t>
        </is>
      </c>
      <c r="E35">
        <f>VLOOKUP(D35,Ingredientes!$A$2:$I$167,2,FALSE)</f>
        <v/>
      </c>
      <c r="F35" s="6" t="n">
        <v>220</v>
      </c>
      <c r="G35">
        <f>VLOOKUP(D35,Ingredientes!$A$2:$I$167,4,FALSE)</f>
        <v/>
      </c>
      <c r="H35" s="8">
        <f>F35*VLOOKUP(D35,Ingredientes!$A$2:$I$167,9,FALSE)</f>
        <v/>
      </c>
    </row>
    <row r="36">
      <c r="A36" t="n">
        <v>6</v>
      </c>
      <c r="B36" t="inlineStr">
        <is>
          <t>Bem-casado</t>
        </is>
      </c>
      <c r="C36" t="inlineStr">
        <is>
          <t>Ingrediente</t>
        </is>
      </c>
      <c r="D36" t="inlineStr">
        <is>
          <t>trigo</t>
        </is>
      </c>
      <c r="E36">
        <f>VLOOKUP(D36,Ingredientes!$A$2:$I$167,2,FALSE)</f>
        <v/>
      </c>
      <c r="F36" s="6" t="n">
        <v>120</v>
      </c>
      <c r="G36">
        <f>VLOOKUP(D36,Ingredientes!$A$2:$I$167,4,FALSE)</f>
        <v/>
      </c>
      <c r="H36" s="8">
        <f>F36*VLOOKUP(D36,Ingredientes!$A$2:$I$167,9,FALSE)</f>
        <v/>
      </c>
    </row>
    <row r="37">
      <c r="A37" t="n">
        <v>6</v>
      </c>
      <c r="B37" t="inlineStr">
        <is>
          <t>Bem-casado</t>
        </is>
      </c>
      <c r="C37" t="inlineStr">
        <is>
          <t>Ingrediente</t>
        </is>
      </c>
      <c r="D37" t="inlineStr">
        <is>
          <t>ferm</t>
        </is>
      </c>
      <c r="E37">
        <f>VLOOKUP(D37,Ingredientes!$A$2:$I$167,2,FALSE)</f>
        <v/>
      </c>
      <c r="F37" s="6" t="n">
        <v>5</v>
      </c>
      <c r="G37">
        <f>VLOOKUP(D37,Ingredientes!$A$2:$I$167,4,FALSE)</f>
        <v/>
      </c>
      <c r="H37" s="8">
        <f>F37*VLOOKUP(D37,Ingredientes!$A$2:$I$167,9,FALSE)</f>
        <v/>
      </c>
    </row>
    <row r="38">
      <c r="A38" t="n">
        <v>6</v>
      </c>
      <c r="B38" t="inlineStr">
        <is>
          <t>Bem-casado</t>
        </is>
      </c>
      <c r="C38" t="inlineStr">
        <is>
          <t>Ingrediente</t>
        </is>
      </c>
      <c r="D38" t="inlineStr">
        <is>
          <t>ddl</t>
        </is>
      </c>
      <c r="E38">
        <f>VLOOKUP(D38,Ingredientes!$A$2:$I$167,2,FALSE)</f>
        <v/>
      </c>
      <c r="F38" s="6" t="n">
        <v>200</v>
      </c>
      <c r="G38">
        <f>VLOOKUP(D38,Ingredientes!$A$2:$I$167,4,FALSE)</f>
        <v/>
      </c>
      <c r="H38" s="8">
        <f>F38*VLOOKUP(D38,Ingredientes!$A$2:$I$167,9,FALSE)</f>
        <v/>
      </c>
    </row>
    <row r="39">
      <c r="A39" t="n">
        <v>6</v>
      </c>
      <c r="B39" t="inlineStr">
        <is>
          <t>Bem-casado</t>
        </is>
      </c>
      <c r="C39" t="inlineStr">
        <is>
          <t>Embalagem</t>
        </is>
      </c>
      <c r="D39" t="inlineStr">
        <is>
          <t>celo</t>
        </is>
      </c>
      <c r="E39">
        <f>VLOOKUP(D39,Ingredientes!$A$2:$I$167,2,FALSE)</f>
        <v/>
      </c>
      <c r="F39" s="6" t="n">
        <v>1</v>
      </c>
      <c r="G39">
        <f>VLOOKUP(D39,Ingredientes!$A$2:$I$167,4,FALSE)&amp;". por unidade"</f>
        <v/>
      </c>
      <c r="H39" s="8">
        <f>F39*VLOOKUP(D39,Ingredientes!$A$2:$I$167,9,FALSE)</f>
        <v/>
      </c>
    </row>
    <row r="40">
      <c r="A40" t="n">
        <v>7</v>
      </c>
      <c r="B40" t="inlineStr">
        <is>
          <t>Bombom de morango no copinho</t>
        </is>
      </c>
      <c r="C40" t="inlineStr">
        <is>
          <t>Ingrediente</t>
        </is>
      </c>
      <c r="D40" t="inlineStr">
        <is>
          <t>lc</t>
        </is>
      </c>
      <c r="E40">
        <f>VLOOKUP(D40,Ingredientes!$A$2:$I$167,2,FALSE)</f>
        <v/>
      </c>
      <c r="F40" s="6" t="n">
        <v>395</v>
      </c>
      <c r="G40">
        <f>VLOOKUP(D40,Ingredientes!$A$2:$I$167,4,FALSE)</f>
        <v/>
      </c>
      <c r="H40" s="8">
        <f>F40*VLOOKUP(D40,Ingredientes!$A$2:$I$167,9,FALSE)</f>
        <v/>
      </c>
    </row>
    <row r="41">
      <c r="A41" t="n">
        <v>7</v>
      </c>
      <c r="B41" t="inlineStr">
        <is>
          <t>Bombom de morango no copinho</t>
        </is>
      </c>
      <c r="C41" t="inlineStr">
        <is>
          <t>Ingrediente</t>
        </is>
      </c>
      <c r="D41" t="inlineStr">
        <is>
          <t>cl</t>
        </is>
      </c>
      <c r="E41">
        <f>VLOOKUP(D41,Ingredientes!$A$2:$I$167,2,FALSE)</f>
        <v/>
      </c>
      <c r="F41" s="6" t="n">
        <v>100</v>
      </c>
      <c r="G41">
        <f>VLOOKUP(D41,Ingredientes!$A$2:$I$167,4,FALSE)</f>
        <v/>
      </c>
      <c r="H41" s="8">
        <f>F41*VLOOKUP(D41,Ingredientes!$A$2:$I$167,9,FALSE)</f>
        <v/>
      </c>
    </row>
    <row r="42">
      <c r="A42" t="n">
        <v>7</v>
      </c>
      <c r="B42" t="inlineStr">
        <is>
          <t>Bombom de morango no copinho</t>
        </is>
      </c>
      <c r="C42" t="inlineStr">
        <is>
          <t>Ingrediente</t>
        </is>
      </c>
      <c r="D42" t="inlineStr">
        <is>
          <t>mant</t>
        </is>
      </c>
      <c r="E42">
        <f>VLOOKUP(D42,Ingredientes!$A$2:$I$167,2,FALSE)</f>
        <v/>
      </c>
      <c r="F42" s="6" t="n">
        <v>10</v>
      </c>
      <c r="G42">
        <f>VLOOKUP(D42,Ingredientes!$A$2:$I$167,4,FALSE)</f>
        <v/>
      </c>
      <c r="H42" s="8">
        <f>F42*VLOOKUP(D42,Ingredientes!$A$2:$I$167,9,FALSE)</f>
        <v/>
      </c>
    </row>
    <row r="43">
      <c r="A43" t="n">
        <v>7</v>
      </c>
      <c r="B43" t="inlineStr">
        <is>
          <t>Bombom de morango no copinho</t>
        </is>
      </c>
      <c r="C43" t="inlineStr">
        <is>
          <t>Ingrediente</t>
        </is>
      </c>
      <c r="D43" t="inlineStr">
        <is>
          <t>morango</t>
        </is>
      </c>
      <c r="E43">
        <f>VLOOKUP(D43,Ingredientes!$A$2:$I$167,2,FALSE)</f>
        <v/>
      </c>
      <c r="F43" s="6" t="n">
        <v>400</v>
      </c>
      <c r="G43">
        <f>VLOOKUP(D43,Ingredientes!$A$2:$I$167,4,FALSE)</f>
        <v/>
      </c>
      <c r="H43" s="8">
        <f>F43*VLOOKUP(D43,Ingredientes!$A$2:$I$167,9,FALSE)</f>
        <v/>
      </c>
    </row>
    <row r="44">
      <c r="A44" t="n">
        <v>7</v>
      </c>
      <c r="B44" t="inlineStr">
        <is>
          <t>Bombom de morango no copinho</t>
        </is>
      </c>
      <c r="C44" t="inlineStr">
        <is>
          <t>Ingrediente</t>
        </is>
      </c>
      <c r="D44" t="inlineStr">
        <is>
          <t>cob</t>
        </is>
      </c>
      <c r="E44">
        <f>VLOOKUP(D44,Ingredientes!$A$2:$I$167,2,FALSE)</f>
        <v/>
      </c>
      <c r="F44" s="6" t="n">
        <v>200</v>
      </c>
      <c r="G44">
        <f>VLOOKUP(D44,Ingredientes!$A$2:$I$167,4,FALSE)</f>
        <v/>
      </c>
      <c r="H44" s="8">
        <f>F44*VLOOKUP(D44,Ingredientes!$A$2:$I$167,9,FALSE)</f>
        <v/>
      </c>
    </row>
    <row r="45">
      <c r="A45" t="n">
        <v>7</v>
      </c>
      <c r="B45" t="inlineStr">
        <is>
          <t>Bombom de morango no copinho</t>
        </is>
      </c>
      <c r="C45" t="inlineStr">
        <is>
          <t>Embalagem</t>
        </is>
      </c>
      <c r="D45" t="inlineStr">
        <is>
          <t>pote250</t>
        </is>
      </c>
      <c r="E45">
        <f>VLOOKUP(D45,Ingredientes!$A$2:$I$167,2,FALSE)</f>
        <v/>
      </c>
      <c r="F45" s="6" t="n">
        <v>1</v>
      </c>
      <c r="G45">
        <f>VLOOKUP(D45,Ingredientes!$A$2:$I$167,4,FALSE)&amp;". por unidade"</f>
        <v/>
      </c>
      <c r="H45" s="8">
        <f>F45*VLOOKUP(D45,Ingredientes!$A$2:$I$167,9,FALSE)</f>
        <v/>
      </c>
    </row>
    <row r="46">
      <c r="A46" t="n">
        <v>8</v>
      </c>
      <c r="B46" t="inlineStr">
        <is>
          <t>Brigadeiro de colher no pote</t>
        </is>
      </c>
      <c r="C46" t="inlineStr">
        <is>
          <t>Ingrediente</t>
        </is>
      </c>
      <c r="D46" t="inlineStr">
        <is>
          <t>lc</t>
        </is>
      </c>
      <c r="E46">
        <f>VLOOKUP(D46,Ingredientes!$A$2:$I$167,2,FALSE)</f>
        <v/>
      </c>
      <c r="F46" s="6" t="n">
        <v>790</v>
      </c>
      <c r="G46">
        <f>VLOOKUP(D46,Ingredientes!$A$2:$I$167,4,FALSE)</f>
        <v/>
      </c>
      <c r="H46" s="8">
        <f>F46*VLOOKUP(D46,Ingredientes!$A$2:$I$167,9,FALSE)</f>
        <v/>
      </c>
    </row>
    <row r="47">
      <c r="A47" t="n">
        <v>8</v>
      </c>
      <c r="B47" t="inlineStr">
        <is>
          <t>Brigadeiro de colher no pote</t>
        </is>
      </c>
      <c r="C47" t="inlineStr">
        <is>
          <t>Ingrediente</t>
        </is>
      </c>
      <c r="D47" t="inlineStr">
        <is>
          <t>cl</t>
        </is>
      </c>
      <c r="E47">
        <f>VLOOKUP(D47,Ingredientes!$A$2:$I$167,2,FALSE)</f>
        <v/>
      </c>
      <c r="F47" s="6" t="n">
        <v>200</v>
      </c>
      <c r="G47">
        <f>VLOOKUP(D47,Ingredientes!$A$2:$I$167,4,FALSE)</f>
        <v/>
      </c>
      <c r="H47" s="8">
        <f>F47*VLOOKUP(D47,Ingredientes!$A$2:$I$167,9,FALSE)</f>
        <v/>
      </c>
    </row>
    <row r="48">
      <c r="A48" t="n">
        <v>8</v>
      </c>
      <c r="B48" t="inlineStr">
        <is>
          <t>Brigadeiro de colher no pote</t>
        </is>
      </c>
      <c r="C48" t="inlineStr">
        <is>
          <t>Ingrediente</t>
        </is>
      </c>
      <c r="D48" t="inlineStr">
        <is>
          <t>choc</t>
        </is>
      </c>
      <c r="E48">
        <f>VLOOKUP(D48,Ingredientes!$A$2:$I$167,2,FALSE)</f>
        <v/>
      </c>
      <c r="F48" s="6" t="n">
        <v>40</v>
      </c>
      <c r="G48">
        <f>VLOOKUP(D48,Ingredientes!$A$2:$I$167,4,FALSE)</f>
        <v/>
      </c>
      <c r="H48" s="8">
        <f>F48*VLOOKUP(D48,Ingredientes!$A$2:$I$167,9,FALSE)</f>
        <v/>
      </c>
    </row>
    <row r="49">
      <c r="A49" t="n">
        <v>8</v>
      </c>
      <c r="B49" t="inlineStr">
        <is>
          <t>Brigadeiro de colher no pote</t>
        </is>
      </c>
      <c r="C49" t="inlineStr">
        <is>
          <t>Ingrediente</t>
        </is>
      </c>
      <c r="D49" t="inlineStr">
        <is>
          <t>mant</t>
        </is>
      </c>
      <c r="E49">
        <f>VLOOKUP(D49,Ingredientes!$A$2:$I$167,2,FALSE)</f>
        <v/>
      </c>
      <c r="F49" s="6" t="n">
        <v>20</v>
      </c>
      <c r="G49">
        <f>VLOOKUP(D49,Ingredientes!$A$2:$I$167,4,FALSE)</f>
        <v/>
      </c>
      <c r="H49" s="8">
        <f>F49*VLOOKUP(D49,Ingredientes!$A$2:$I$167,9,FALSE)</f>
        <v/>
      </c>
    </row>
    <row r="50">
      <c r="A50" t="n">
        <v>8</v>
      </c>
      <c r="B50" t="inlineStr">
        <is>
          <t>Brigadeiro de colher no pote</t>
        </is>
      </c>
      <c r="C50" t="inlineStr">
        <is>
          <t>Ingrediente</t>
        </is>
      </c>
      <c r="D50" t="inlineStr">
        <is>
          <t>gran</t>
        </is>
      </c>
      <c r="E50">
        <f>VLOOKUP(D50,Ingredientes!$A$2:$I$167,2,FALSE)</f>
        <v/>
      </c>
      <c r="F50" s="6" t="n">
        <v>60</v>
      </c>
      <c r="G50">
        <f>VLOOKUP(D50,Ingredientes!$A$2:$I$167,4,FALSE)</f>
        <v/>
      </c>
      <c r="H50" s="8">
        <f>F50*VLOOKUP(D50,Ingredientes!$A$2:$I$167,9,FALSE)</f>
        <v/>
      </c>
    </row>
    <row r="51">
      <c r="A51" t="n">
        <v>8</v>
      </c>
      <c r="B51" t="inlineStr">
        <is>
          <t>Brigadeiro de colher no pote</t>
        </is>
      </c>
      <c r="C51" t="inlineStr">
        <is>
          <t>Embalagem</t>
        </is>
      </c>
      <c r="D51" t="inlineStr">
        <is>
          <t>pote250</t>
        </is>
      </c>
      <c r="E51">
        <f>VLOOKUP(D51,Ingredientes!$A$2:$I$167,2,FALSE)</f>
        <v/>
      </c>
      <c r="F51" s="6" t="n">
        <v>1</v>
      </c>
      <c r="G51">
        <f>VLOOKUP(D51,Ingredientes!$A$2:$I$167,4,FALSE)&amp;". por unidade"</f>
        <v/>
      </c>
      <c r="H51" s="8">
        <f>F51*VLOOKUP(D51,Ingredientes!$A$2:$I$167,9,FALSE)</f>
        <v/>
      </c>
    </row>
    <row r="52">
      <c r="A52" t="n">
        <v>9</v>
      </c>
      <c r="B52" t="inlineStr">
        <is>
          <t>Cocada cremosa e cocada de forno</t>
        </is>
      </c>
      <c r="C52" t="inlineStr">
        <is>
          <t>Ingrediente</t>
        </is>
      </c>
      <c r="D52" t="inlineStr">
        <is>
          <t>coco</t>
        </is>
      </c>
      <c r="E52">
        <f>VLOOKUP(D52,Ingredientes!$A$2:$I$167,2,FALSE)</f>
        <v/>
      </c>
      <c r="F52" s="6" t="n">
        <v>200</v>
      </c>
      <c r="G52">
        <f>VLOOKUP(D52,Ingredientes!$A$2:$I$167,4,FALSE)</f>
        <v/>
      </c>
      <c r="H52" s="8">
        <f>F52*VLOOKUP(D52,Ingredientes!$A$2:$I$167,9,FALSE)</f>
        <v/>
      </c>
    </row>
    <row r="53">
      <c r="A53" t="n">
        <v>9</v>
      </c>
      <c r="B53" t="inlineStr">
        <is>
          <t>Cocada cremosa e cocada de forno</t>
        </is>
      </c>
      <c r="C53" t="inlineStr">
        <is>
          <t>Ingrediente</t>
        </is>
      </c>
      <c r="D53" t="inlineStr">
        <is>
          <t>lc</t>
        </is>
      </c>
      <c r="E53">
        <f>VLOOKUP(D53,Ingredientes!$A$2:$I$167,2,FALSE)</f>
        <v/>
      </c>
      <c r="F53" s="6" t="n">
        <v>395</v>
      </c>
      <c r="G53">
        <f>VLOOKUP(D53,Ingredientes!$A$2:$I$167,4,FALSE)</f>
        <v/>
      </c>
      <c r="H53" s="8">
        <f>F53*VLOOKUP(D53,Ingredientes!$A$2:$I$167,9,FALSE)</f>
        <v/>
      </c>
    </row>
    <row r="54">
      <c r="A54" t="n">
        <v>9</v>
      </c>
      <c r="B54" t="inlineStr">
        <is>
          <t>Cocada cremosa e cocada de forno</t>
        </is>
      </c>
      <c r="C54" t="inlineStr">
        <is>
          <t>Ingrediente</t>
        </is>
      </c>
      <c r="D54" t="inlineStr">
        <is>
          <t>leite</t>
        </is>
      </c>
      <c r="E54">
        <f>VLOOKUP(D54,Ingredientes!$A$2:$I$167,2,FALSE)</f>
        <v/>
      </c>
      <c r="F54" s="6" t="n">
        <v>200</v>
      </c>
      <c r="G54">
        <f>VLOOKUP(D54,Ingredientes!$A$2:$I$167,4,FALSE)</f>
        <v/>
      </c>
      <c r="H54" s="8">
        <f>F54*VLOOKUP(D54,Ingredientes!$A$2:$I$167,9,FALSE)</f>
        <v/>
      </c>
    </row>
    <row r="55">
      <c r="A55" t="n">
        <v>9</v>
      </c>
      <c r="B55" t="inlineStr">
        <is>
          <t>Cocada cremosa e cocada de forno</t>
        </is>
      </c>
      <c r="C55" t="inlineStr">
        <is>
          <t>Ingrediente</t>
        </is>
      </c>
      <c r="D55" t="inlineStr">
        <is>
          <t>acucar</t>
        </is>
      </c>
      <c r="E55">
        <f>VLOOKUP(D55,Ingredientes!$A$2:$I$167,2,FALSE)</f>
        <v/>
      </c>
      <c r="F55" s="6" t="n">
        <v>100</v>
      </c>
      <c r="G55">
        <f>VLOOKUP(D55,Ingredientes!$A$2:$I$167,4,FALSE)</f>
        <v/>
      </c>
      <c r="H55" s="8">
        <f>F55*VLOOKUP(D55,Ingredientes!$A$2:$I$167,9,FALSE)</f>
        <v/>
      </c>
    </row>
    <row r="56">
      <c r="A56" t="n">
        <v>9</v>
      </c>
      <c r="B56" t="inlineStr">
        <is>
          <t>Cocada cremosa e cocada de forno</t>
        </is>
      </c>
      <c r="C56" t="inlineStr">
        <is>
          <t>Embalagem</t>
        </is>
      </c>
      <c r="D56" t="inlineStr">
        <is>
          <t>pote250</t>
        </is>
      </c>
      <c r="E56">
        <f>VLOOKUP(D56,Ingredientes!$A$2:$I$167,2,FALSE)</f>
        <v/>
      </c>
      <c r="F56" s="6" t="n">
        <v>1</v>
      </c>
      <c r="G56">
        <f>VLOOKUP(D56,Ingredientes!$A$2:$I$167,4,FALSE)&amp;". por unidade"</f>
        <v/>
      </c>
      <c r="H56" s="8">
        <f>F56*VLOOKUP(D56,Ingredientes!$A$2:$I$167,9,FALSE)</f>
        <v/>
      </c>
    </row>
    <row r="57">
      <c r="A57" t="n">
        <v>10</v>
      </c>
      <c r="B57" t="inlineStr">
        <is>
          <t>Pirulito de chocolate</t>
        </is>
      </c>
      <c r="C57" t="inlineStr">
        <is>
          <t>Ingrediente</t>
        </is>
      </c>
      <c r="D57" t="inlineStr">
        <is>
          <t>cob</t>
        </is>
      </c>
      <c r="E57">
        <f>VLOOKUP(D57,Ingredientes!$A$2:$I$167,2,FALSE)</f>
        <v/>
      </c>
      <c r="F57" s="6" t="n">
        <v>500</v>
      </c>
      <c r="G57">
        <f>VLOOKUP(D57,Ingredientes!$A$2:$I$167,4,FALSE)</f>
        <v/>
      </c>
      <c r="H57" s="8">
        <f>F57*VLOOKUP(D57,Ingredientes!$A$2:$I$167,9,FALSE)</f>
        <v/>
      </c>
    </row>
    <row r="58">
      <c r="A58" t="n">
        <v>10</v>
      </c>
      <c r="B58" t="inlineStr">
        <is>
          <t>Pirulito de chocolate</t>
        </is>
      </c>
      <c r="C58" t="inlineStr">
        <is>
          <t>Ingrediente</t>
        </is>
      </c>
      <c r="D58" t="inlineStr">
        <is>
          <t>granc</t>
        </is>
      </c>
      <c r="E58">
        <f>VLOOKUP(D58,Ingredientes!$A$2:$I$167,2,FALSE)</f>
        <v/>
      </c>
      <c r="F58" s="6" t="n">
        <v>20</v>
      </c>
      <c r="G58">
        <f>VLOOKUP(D58,Ingredientes!$A$2:$I$167,4,FALSE)</f>
        <v/>
      </c>
      <c r="H58" s="8">
        <f>F58*VLOOKUP(D58,Ingredientes!$A$2:$I$167,9,FALSE)</f>
        <v/>
      </c>
    </row>
    <row r="59">
      <c r="A59" t="n">
        <v>10</v>
      </c>
      <c r="B59" t="inlineStr">
        <is>
          <t>Pirulito de chocolate</t>
        </is>
      </c>
      <c r="C59" t="inlineStr">
        <is>
          <t>Embalagem</t>
        </is>
      </c>
      <c r="D59" t="inlineStr">
        <is>
          <t>celo</t>
        </is>
      </c>
      <c r="E59">
        <f>VLOOKUP(D59,Ingredientes!$A$2:$I$167,2,FALSE)</f>
        <v/>
      </c>
      <c r="F59" s="6" t="n">
        <v>1</v>
      </c>
      <c r="G59">
        <f>VLOOKUP(D59,Ingredientes!$A$2:$I$167,4,FALSE)&amp;". por unidade"</f>
        <v/>
      </c>
      <c r="H59" s="8">
        <f>F59*VLOOKUP(D59,Ingredientes!$A$2:$I$167,9,FALSE)</f>
        <v/>
      </c>
    </row>
    <row r="60">
      <c r="A60" t="n">
        <v>10</v>
      </c>
      <c r="B60" t="inlineStr">
        <is>
          <t>Pirulito de chocolate</t>
        </is>
      </c>
      <c r="C60" t="inlineStr">
        <is>
          <t>Embalagem</t>
        </is>
      </c>
      <c r="D60" t="inlineStr">
        <is>
          <t>palito</t>
        </is>
      </c>
      <c r="E60">
        <f>VLOOKUP(D60,Ingredientes!$A$2:$I$167,2,FALSE)</f>
        <v/>
      </c>
      <c r="F60" s="6" t="n">
        <v>1</v>
      </c>
      <c r="G60">
        <f>VLOOKUP(D60,Ingredientes!$A$2:$I$167,4,FALSE)&amp;". por unidade"</f>
        <v/>
      </c>
      <c r="H60" s="8">
        <f>F60*VLOOKUP(D60,Ingredientes!$A$2:$I$167,9,FALSE)</f>
        <v/>
      </c>
    </row>
    <row r="61">
      <c r="A61" t="n">
        <v>11</v>
      </c>
      <c r="B61" t="inlineStr">
        <is>
          <t>Cake pop</t>
        </is>
      </c>
      <c r="C61" t="inlineStr">
        <is>
          <t>Ingrediente</t>
        </is>
      </c>
      <c r="D61" t="inlineStr">
        <is>
          <t>ovo</t>
        </is>
      </c>
      <c r="E61">
        <f>VLOOKUP(D61,Ingredientes!$A$2:$I$167,2,FALSE)</f>
        <v/>
      </c>
      <c r="F61" s="6" t="n">
        <v>2</v>
      </c>
      <c r="G61">
        <f>VLOOKUP(D61,Ingredientes!$A$2:$I$167,4,FALSE)</f>
        <v/>
      </c>
      <c r="H61" s="8">
        <f>F61*VLOOKUP(D61,Ingredientes!$A$2:$I$167,9,FALSE)</f>
        <v/>
      </c>
    </row>
    <row r="62">
      <c r="A62" t="n">
        <v>11</v>
      </c>
      <c r="B62" t="inlineStr">
        <is>
          <t>Cake pop</t>
        </is>
      </c>
      <c r="C62" t="inlineStr">
        <is>
          <t>Ingrediente</t>
        </is>
      </c>
      <c r="D62" t="inlineStr">
        <is>
          <t>acucar</t>
        </is>
      </c>
      <c r="E62">
        <f>VLOOKUP(D62,Ingredientes!$A$2:$I$167,2,FALSE)</f>
        <v/>
      </c>
      <c r="F62" s="6" t="n">
        <v>100</v>
      </c>
      <c r="G62">
        <f>VLOOKUP(D62,Ingredientes!$A$2:$I$167,4,FALSE)</f>
        <v/>
      </c>
      <c r="H62" s="8">
        <f>F62*VLOOKUP(D62,Ingredientes!$A$2:$I$167,9,FALSE)</f>
        <v/>
      </c>
    </row>
    <row r="63">
      <c r="A63" t="n">
        <v>11</v>
      </c>
      <c r="B63" t="inlineStr">
        <is>
          <t>Cake pop</t>
        </is>
      </c>
      <c r="C63" t="inlineStr">
        <is>
          <t>Ingrediente</t>
        </is>
      </c>
      <c r="D63" t="inlineStr">
        <is>
          <t>trigo</t>
        </is>
      </c>
      <c r="E63">
        <f>VLOOKUP(D63,Ingredientes!$A$2:$I$167,2,FALSE)</f>
        <v/>
      </c>
      <c r="F63" s="6" t="n">
        <v>150</v>
      </c>
      <c r="G63">
        <f>VLOOKUP(D63,Ingredientes!$A$2:$I$167,4,FALSE)</f>
        <v/>
      </c>
      <c r="H63" s="8">
        <f>F63*VLOOKUP(D63,Ingredientes!$A$2:$I$167,9,FALSE)</f>
        <v/>
      </c>
    </row>
    <row r="64">
      <c r="A64" t="n">
        <v>11</v>
      </c>
      <c r="B64" t="inlineStr">
        <is>
          <t>Cake pop</t>
        </is>
      </c>
      <c r="C64" t="inlineStr">
        <is>
          <t>Ingrediente</t>
        </is>
      </c>
      <c r="D64" t="inlineStr">
        <is>
          <t>leite</t>
        </is>
      </c>
      <c r="E64">
        <f>VLOOKUP(D64,Ingredientes!$A$2:$I$167,2,FALSE)</f>
        <v/>
      </c>
      <c r="F64" s="6" t="n">
        <v>100</v>
      </c>
      <c r="G64">
        <f>VLOOKUP(D64,Ingredientes!$A$2:$I$167,4,FALSE)</f>
        <v/>
      </c>
      <c r="H64" s="8">
        <f>F64*VLOOKUP(D64,Ingredientes!$A$2:$I$167,9,FALSE)</f>
        <v/>
      </c>
    </row>
    <row r="65">
      <c r="A65" t="n">
        <v>11</v>
      </c>
      <c r="B65" t="inlineStr">
        <is>
          <t>Cake pop</t>
        </is>
      </c>
      <c r="C65" t="inlineStr">
        <is>
          <t>Ingrediente</t>
        </is>
      </c>
      <c r="D65" t="inlineStr">
        <is>
          <t>oleo</t>
        </is>
      </c>
      <c r="E65">
        <f>VLOOKUP(D65,Ingredientes!$A$2:$I$167,2,FALSE)</f>
        <v/>
      </c>
      <c r="F65" s="6" t="n">
        <v>50</v>
      </c>
      <c r="G65">
        <f>VLOOKUP(D65,Ingredientes!$A$2:$I$167,4,FALSE)</f>
        <v/>
      </c>
      <c r="H65" s="8">
        <f>F65*VLOOKUP(D65,Ingredientes!$A$2:$I$167,9,FALSE)</f>
        <v/>
      </c>
    </row>
    <row r="66">
      <c r="A66" t="n">
        <v>11</v>
      </c>
      <c r="B66" t="inlineStr">
        <is>
          <t>Cake pop</t>
        </is>
      </c>
      <c r="C66" t="inlineStr">
        <is>
          <t>Ingrediente</t>
        </is>
      </c>
      <c r="D66" t="inlineStr">
        <is>
          <t>ferm</t>
        </is>
      </c>
      <c r="E66">
        <f>VLOOKUP(D66,Ingredientes!$A$2:$I$167,2,FALSE)</f>
        <v/>
      </c>
      <c r="F66" s="6" t="n">
        <v>5</v>
      </c>
      <c r="G66">
        <f>VLOOKUP(D66,Ingredientes!$A$2:$I$167,4,FALSE)</f>
        <v/>
      </c>
      <c r="H66" s="8">
        <f>F66*VLOOKUP(D66,Ingredientes!$A$2:$I$167,9,FALSE)</f>
        <v/>
      </c>
    </row>
    <row r="67">
      <c r="A67" t="n">
        <v>11</v>
      </c>
      <c r="B67" t="inlineStr">
        <is>
          <t>Cake pop</t>
        </is>
      </c>
      <c r="C67" t="inlineStr">
        <is>
          <t>Ingrediente</t>
        </is>
      </c>
      <c r="D67" t="inlineStr">
        <is>
          <t>choc</t>
        </is>
      </c>
      <c r="E67">
        <f>VLOOKUP(D67,Ingredientes!$A$2:$I$167,2,FALSE)</f>
        <v/>
      </c>
      <c r="F67" s="6" t="n">
        <v>40</v>
      </c>
      <c r="G67">
        <f>VLOOKUP(D67,Ingredientes!$A$2:$I$167,4,FALSE)</f>
        <v/>
      </c>
      <c r="H67" s="8">
        <f>F67*VLOOKUP(D67,Ingredientes!$A$2:$I$167,9,FALSE)</f>
        <v/>
      </c>
    </row>
    <row r="68">
      <c r="A68" t="n">
        <v>11</v>
      </c>
      <c r="B68" t="inlineStr">
        <is>
          <t>Cake pop</t>
        </is>
      </c>
      <c r="C68" t="inlineStr">
        <is>
          <t>Ingrediente</t>
        </is>
      </c>
      <c r="D68" t="inlineStr">
        <is>
          <t>lc</t>
        </is>
      </c>
      <c r="E68">
        <f>VLOOKUP(D68,Ingredientes!$A$2:$I$167,2,FALSE)</f>
        <v/>
      </c>
      <c r="F68" s="6" t="n">
        <v>395</v>
      </c>
      <c r="G68">
        <f>VLOOKUP(D68,Ingredientes!$A$2:$I$167,4,FALSE)</f>
        <v/>
      </c>
      <c r="H68" s="8">
        <f>F68*VLOOKUP(D68,Ingredientes!$A$2:$I$167,9,FALSE)</f>
        <v/>
      </c>
    </row>
    <row r="69">
      <c r="A69" t="n">
        <v>11</v>
      </c>
      <c r="B69" t="inlineStr">
        <is>
          <t>Cake pop</t>
        </is>
      </c>
      <c r="C69" t="inlineStr">
        <is>
          <t>Ingrediente</t>
        </is>
      </c>
      <c r="D69" t="inlineStr">
        <is>
          <t>mant</t>
        </is>
      </c>
      <c r="E69">
        <f>VLOOKUP(D69,Ingredientes!$A$2:$I$167,2,FALSE)</f>
        <v/>
      </c>
      <c r="F69" s="6" t="n">
        <v>10</v>
      </c>
      <c r="G69">
        <f>VLOOKUP(D69,Ingredientes!$A$2:$I$167,4,FALSE)</f>
        <v/>
      </c>
      <c r="H69" s="8">
        <f>F69*VLOOKUP(D69,Ingredientes!$A$2:$I$167,9,FALSE)</f>
        <v/>
      </c>
    </row>
    <row r="70">
      <c r="A70" t="n">
        <v>11</v>
      </c>
      <c r="B70" t="inlineStr">
        <is>
          <t>Cake pop</t>
        </is>
      </c>
      <c r="C70" t="inlineStr">
        <is>
          <t>Ingrediente</t>
        </is>
      </c>
      <c r="D70" t="inlineStr">
        <is>
          <t>cob</t>
        </is>
      </c>
      <c r="E70">
        <f>VLOOKUP(D70,Ingredientes!$A$2:$I$167,2,FALSE)</f>
        <v/>
      </c>
      <c r="F70" s="6" t="n">
        <v>400</v>
      </c>
      <c r="G70">
        <f>VLOOKUP(D70,Ingredientes!$A$2:$I$167,4,FALSE)</f>
        <v/>
      </c>
      <c r="H70" s="8">
        <f>F70*VLOOKUP(D70,Ingredientes!$A$2:$I$167,9,FALSE)</f>
        <v/>
      </c>
    </row>
    <row r="71">
      <c r="A71" t="n">
        <v>11</v>
      </c>
      <c r="B71" t="inlineStr">
        <is>
          <t>Cake pop</t>
        </is>
      </c>
      <c r="C71" t="inlineStr">
        <is>
          <t>Embalagem</t>
        </is>
      </c>
      <c r="D71" t="inlineStr">
        <is>
          <t>celo</t>
        </is>
      </c>
      <c r="E71">
        <f>VLOOKUP(D71,Ingredientes!$A$2:$I$167,2,FALSE)</f>
        <v/>
      </c>
      <c r="F71" s="6" t="n">
        <v>1</v>
      </c>
      <c r="G71">
        <f>VLOOKUP(D71,Ingredientes!$A$2:$I$167,4,FALSE)&amp;". por unidade"</f>
        <v/>
      </c>
      <c r="H71" s="8">
        <f>F71*VLOOKUP(D71,Ingredientes!$A$2:$I$167,9,FALSE)</f>
        <v/>
      </c>
    </row>
    <row r="72">
      <c r="A72" t="n">
        <v>11</v>
      </c>
      <c r="B72" t="inlineStr">
        <is>
          <t>Cake pop</t>
        </is>
      </c>
      <c r="C72" t="inlineStr">
        <is>
          <t>Embalagem</t>
        </is>
      </c>
      <c r="D72" t="inlineStr">
        <is>
          <t>palito</t>
        </is>
      </c>
      <c r="E72">
        <f>VLOOKUP(D72,Ingredientes!$A$2:$I$167,2,FALSE)</f>
        <v/>
      </c>
      <c r="F72" s="6" t="n">
        <v>1</v>
      </c>
      <c r="G72">
        <f>VLOOKUP(D72,Ingredientes!$A$2:$I$167,4,FALSE)&amp;". por unidade"</f>
        <v/>
      </c>
      <c r="H72" s="8">
        <f>F72*VLOOKUP(D72,Ingredientes!$A$2:$I$167,9,FALSE)</f>
        <v/>
      </c>
    </row>
    <row r="73">
      <c r="A73" t="n">
        <v>12</v>
      </c>
      <c r="B73" t="inlineStr">
        <is>
          <t>Doce de leite caseiro em pote</t>
        </is>
      </c>
      <c r="C73" t="inlineStr">
        <is>
          <t>Ingrediente</t>
        </is>
      </c>
      <c r="D73" t="inlineStr">
        <is>
          <t>leite</t>
        </is>
      </c>
      <c r="E73">
        <f>VLOOKUP(D73,Ingredientes!$A$2:$I$167,2,FALSE)</f>
        <v/>
      </c>
      <c r="F73" s="6" t="n">
        <v>2000</v>
      </c>
      <c r="G73">
        <f>VLOOKUP(D73,Ingredientes!$A$2:$I$167,4,FALSE)</f>
        <v/>
      </c>
      <c r="H73" s="8">
        <f>F73*VLOOKUP(D73,Ingredientes!$A$2:$I$167,9,FALSE)</f>
        <v/>
      </c>
    </row>
    <row r="74">
      <c r="A74" t="n">
        <v>12</v>
      </c>
      <c r="B74" t="inlineStr">
        <is>
          <t>Doce de leite caseiro em pote</t>
        </is>
      </c>
      <c r="C74" t="inlineStr">
        <is>
          <t>Ingrediente</t>
        </is>
      </c>
      <c r="D74" t="inlineStr">
        <is>
          <t>acucar</t>
        </is>
      </c>
      <c r="E74">
        <f>VLOOKUP(D74,Ingredientes!$A$2:$I$167,2,FALSE)</f>
        <v/>
      </c>
      <c r="F74" s="6" t="n">
        <v>400</v>
      </c>
      <c r="G74">
        <f>VLOOKUP(D74,Ingredientes!$A$2:$I$167,4,FALSE)</f>
        <v/>
      </c>
      <c r="H74" s="8">
        <f>F74*VLOOKUP(D74,Ingredientes!$A$2:$I$167,9,FALSE)</f>
        <v/>
      </c>
    </row>
    <row r="75">
      <c r="A75" t="n">
        <v>12</v>
      </c>
      <c r="B75" t="inlineStr">
        <is>
          <t>Doce de leite caseiro em pote</t>
        </is>
      </c>
      <c r="C75" t="inlineStr">
        <is>
          <t>Embalagem</t>
        </is>
      </c>
      <c r="D75" t="inlineStr">
        <is>
          <t>vidro</t>
        </is>
      </c>
      <c r="E75">
        <f>VLOOKUP(D75,Ingredientes!$A$2:$I$167,2,FALSE)</f>
        <v/>
      </c>
      <c r="F75" s="6" t="n">
        <v>1</v>
      </c>
      <c r="G75">
        <f>VLOOKUP(D75,Ingredientes!$A$2:$I$167,4,FALSE)&amp;". por unidade"</f>
        <v/>
      </c>
      <c r="H75" s="8">
        <f>F75*VLOOKUP(D75,Ingredientes!$A$2:$I$167,9,FALSE)</f>
        <v/>
      </c>
    </row>
    <row r="76">
      <c r="A76" t="n">
        <v>13</v>
      </c>
      <c r="B76" t="inlineStr">
        <is>
          <t>Paçoca e pé de moleque caseiros</t>
        </is>
      </c>
      <c r="C76" t="inlineStr">
        <is>
          <t>Ingrediente</t>
        </is>
      </c>
      <c r="D76" t="inlineStr">
        <is>
          <t>amend</t>
        </is>
      </c>
      <c r="E76">
        <f>VLOOKUP(D76,Ingredientes!$A$2:$I$167,2,FALSE)</f>
        <v/>
      </c>
      <c r="F76" s="6" t="n">
        <v>500</v>
      </c>
      <c r="G76">
        <f>VLOOKUP(D76,Ingredientes!$A$2:$I$167,4,FALSE)</f>
        <v/>
      </c>
      <c r="H76" s="8">
        <f>F76*VLOOKUP(D76,Ingredientes!$A$2:$I$167,9,FALSE)</f>
        <v/>
      </c>
    </row>
    <row r="77">
      <c r="A77" t="n">
        <v>13</v>
      </c>
      <c r="B77" t="inlineStr">
        <is>
          <t>Paçoca e pé de moleque caseiros</t>
        </is>
      </c>
      <c r="C77" t="inlineStr">
        <is>
          <t>Ingrediente</t>
        </is>
      </c>
      <c r="D77" t="inlineStr">
        <is>
          <t>acucar</t>
        </is>
      </c>
      <c r="E77">
        <f>VLOOKUP(D77,Ingredientes!$A$2:$I$167,2,FALSE)</f>
        <v/>
      </c>
      <c r="F77" s="6" t="n">
        <v>200</v>
      </c>
      <c r="G77">
        <f>VLOOKUP(D77,Ingredientes!$A$2:$I$167,4,FALSE)</f>
        <v/>
      </c>
      <c r="H77" s="8">
        <f>F77*VLOOKUP(D77,Ingredientes!$A$2:$I$167,9,FALSE)</f>
        <v/>
      </c>
    </row>
    <row r="78">
      <c r="A78" t="n">
        <v>13</v>
      </c>
      <c r="B78" t="inlineStr">
        <is>
          <t>Paçoca e pé de moleque caseiros</t>
        </is>
      </c>
      <c r="C78" t="inlineStr">
        <is>
          <t>Ingrediente</t>
        </is>
      </c>
      <c r="D78" t="inlineStr">
        <is>
          <t>fmand</t>
        </is>
      </c>
      <c r="E78">
        <f>VLOOKUP(D78,Ingredientes!$A$2:$I$167,2,FALSE)</f>
        <v/>
      </c>
      <c r="F78" s="6" t="n">
        <v>150</v>
      </c>
      <c r="G78">
        <f>VLOOKUP(D78,Ingredientes!$A$2:$I$167,4,FALSE)</f>
        <v/>
      </c>
      <c r="H78" s="8">
        <f>F78*VLOOKUP(D78,Ingredientes!$A$2:$I$167,9,FALSE)</f>
        <v/>
      </c>
    </row>
    <row r="79">
      <c r="A79" t="n">
        <v>13</v>
      </c>
      <c r="B79" t="inlineStr">
        <is>
          <t>Paçoca e pé de moleque caseiros</t>
        </is>
      </c>
      <c r="C79" t="inlineStr">
        <is>
          <t>Ingrediente</t>
        </is>
      </c>
      <c r="D79" t="inlineStr">
        <is>
          <t>sal</t>
        </is>
      </c>
      <c r="E79">
        <f>VLOOKUP(D79,Ingredientes!$A$2:$I$167,2,FALSE)</f>
        <v/>
      </c>
      <c r="F79" s="6" t="n">
        <v>2</v>
      </c>
      <c r="G79">
        <f>VLOOKUP(D79,Ingredientes!$A$2:$I$167,4,FALSE)</f>
        <v/>
      </c>
      <c r="H79" s="8">
        <f>F79*VLOOKUP(D79,Ingredientes!$A$2:$I$167,9,FALSE)</f>
        <v/>
      </c>
    </row>
    <row r="80">
      <c r="A80" t="n">
        <v>13</v>
      </c>
      <c r="B80" t="inlineStr">
        <is>
          <t>Paçoca e pé de moleque caseiros</t>
        </is>
      </c>
      <c r="C80" t="inlineStr">
        <is>
          <t>Embalagem</t>
        </is>
      </c>
      <c r="D80" t="inlineStr">
        <is>
          <t>celo</t>
        </is>
      </c>
      <c r="E80">
        <f>VLOOKUP(D80,Ingredientes!$A$2:$I$167,2,FALSE)</f>
        <v/>
      </c>
      <c r="F80" s="6" t="n">
        <v>1</v>
      </c>
      <c r="G80">
        <f>VLOOKUP(D80,Ingredientes!$A$2:$I$167,4,FALSE)&amp;". por unidade"</f>
        <v/>
      </c>
      <c r="H80" s="8">
        <f>F80*VLOOKUP(D80,Ingredientes!$A$2:$I$167,9,FALSE)</f>
        <v/>
      </c>
    </row>
    <row r="81">
      <c r="A81" t="n">
        <v>14</v>
      </c>
      <c r="B81" t="inlineStr">
        <is>
          <t>Mini churros recheados</t>
        </is>
      </c>
      <c r="C81" t="inlineStr">
        <is>
          <t>Ingrediente</t>
        </is>
      </c>
      <c r="D81" t="inlineStr">
        <is>
          <t>mant</t>
        </is>
      </c>
      <c r="E81">
        <f>VLOOKUP(D81,Ingredientes!$A$2:$I$167,2,FALSE)</f>
        <v/>
      </c>
      <c r="F81" s="6" t="n">
        <v>30</v>
      </c>
      <c r="G81">
        <f>VLOOKUP(D81,Ingredientes!$A$2:$I$167,4,FALSE)</f>
        <v/>
      </c>
      <c r="H81" s="8">
        <f>F81*VLOOKUP(D81,Ingredientes!$A$2:$I$167,9,FALSE)</f>
        <v/>
      </c>
    </row>
    <row r="82">
      <c r="A82" t="n">
        <v>14</v>
      </c>
      <c r="B82" t="inlineStr">
        <is>
          <t>Mini churros recheados</t>
        </is>
      </c>
      <c r="C82" t="inlineStr">
        <is>
          <t>Ingrediente</t>
        </is>
      </c>
      <c r="D82" t="inlineStr">
        <is>
          <t>trigo</t>
        </is>
      </c>
      <c r="E82">
        <f>VLOOKUP(D82,Ingredientes!$A$2:$I$167,2,FALSE)</f>
        <v/>
      </c>
      <c r="F82" s="6" t="n">
        <v>150</v>
      </c>
      <c r="G82">
        <f>VLOOKUP(D82,Ingredientes!$A$2:$I$167,4,FALSE)</f>
        <v/>
      </c>
      <c r="H82" s="8">
        <f>F82*VLOOKUP(D82,Ingredientes!$A$2:$I$167,9,FALSE)</f>
        <v/>
      </c>
    </row>
    <row r="83">
      <c r="A83" t="n">
        <v>14</v>
      </c>
      <c r="B83" t="inlineStr">
        <is>
          <t>Mini churros recheados</t>
        </is>
      </c>
      <c r="C83" t="inlineStr">
        <is>
          <t>Ingrediente</t>
        </is>
      </c>
      <c r="D83" t="inlineStr">
        <is>
          <t>sal</t>
        </is>
      </c>
      <c r="E83">
        <f>VLOOKUP(D83,Ingredientes!$A$2:$I$167,2,FALSE)</f>
        <v/>
      </c>
      <c r="F83" s="6" t="n">
        <v>2</v>
      </c>
      <c r="G83">
        <f>VLOOKUP(D83,Ingredientes!$A$2:$I$167,4,FALSE)</f>
        <v/>
      </c>
      <c r="H83" s="8">
        <f>F83*VLOOKUP(D83,Ingredientes!$A$2:$I$167,9,FALSE)</f>
        <v/>
      </c>
    </row>
    <row r="84">
      <c r="A84" t="n">
        <v>14</v>
      </c>
      <c r="B84" t="inlineStr">
        <is>
          <t>Mini churros recheados</t>
        </is>
      </c>
      <c r="C84" t="inlineStr">
        <is>
          <t>Ingrediente</t>
        </is>
      </c>
      <c r="D84" t="inlineStr">
        <is>
          <t>oleo</t>
        </is>
      </c>
      <c r="E84">
        <f>VLOOKUP(D84,Ingredientes!$A$2:$I$167,2,FALSE)</f>
        <v/>
      </c>
      <c r="F84" s="6" t="n">
        <v>500</v>
      </c>
      <c r="G84">
        <f>VLOOKUP(D84,Ingredientes!$A$2:$I$167,4,FALSE)</f>
        <v/>
      </c>
      <c r="H84" s="8">
        <f>F84*VLOOKUP(D84,Ingredientes!$A$2:$I$167,9,FALSE)</f>
        <v/>
      </c>
    </row>
    <row r="85">
      <c r="A85" t="n">
        <v>14</v>
      </c>
      <c r="B85" t="inlineStr">
        <is>
          <t>Mini churros recheados</t>
        </is>
      </c>
      <c r="C85" t="inlineStr">
        <is>
          <t>Ingrediente</t>
        </is>
      </c>
      <c r="D85" t="inlineStr">
        <is>
          <t>acucar</t>
        </is>
      </c>
      <c r="E85">
        <f>VLOOKUP(D85,Ingredientes!$A$2:$I$167,2,FALSE)</f>
        <v/>
      </c>
      <c r="F85" s="6" t="n">
        <v>100</v>
      </c>
      <c r="G85">
        <f>VLOOKUP(D85,Ingredientes!$A$2:$I$167,4,FALSE)</f>
        <v/>
      </c>
      <c r="H85" s="8">
        <f>F85*VLOOKUP(D85,Ingredientes!$A$2:$I$167,9,FALSE)</f>
        <v/>
      </c>
    </row>
    <row r="86">
      <c r="A86" t="n">
        <v>14</v>
      </c>
      <c r="B86" t="inlineStr">
        <is>
          <t>Mini churros recheados</t>
        </is>
      </c>
      <c r="C86" t="inlineStr">
        <is>
          <t>Ingrediente</t>
        </is>
      </c>
      <c r="D86" t="inlineStr">
        <is>
          <t>canela</t>
        </is>
      </c>
      <c r="E86">
        <f>VLOOKUP(D86,Ingredientes!$A$2:$I$167,2,FALSE)</f>
        <v/>
      </c>
      <c r="F86" s="6" t="n">
        <v>5</v>
      </c>
      <c r="G86">
        <f>VLOOKUP(D86,Ingredientes!$A$2:$I$167,4,FALSE)</f>
        <v/>
      </c>
      <c r="H86" s="8">
        <f>F86*VLOOKUP(D86,Ingredientes!$A$2:$I$167,9,FALSE)</f>
        <v/>
      </c>
    </row>
    <row r="87">
      <c r="A87" t="n">
        <v>14</v>
      </c>
      <c r="B87" t="inlineStr">
        <is>
          <t>Mini churros recheados</t>
        </is>
      </c>
      <c r="C87" t="inlineStr">
        <is>
          <t>Ingrediente</t>
        </is>
      </c>
      <c r="D87" t="inlineStr">
        <is>
          <t>ddl</t>
        </is>
      </c>
      <c r="E87">
        <f>VLOOKUP(D87,Ingredientes!$A$2:$I$167,2,FALSE)</f>
        <v/>
      </c>
      <c r="F87" s="6" t="n">
        <v>400</v>
      </c>
      <c r="G87">
        <f>VLOOKUP(D87,Ingredientes!$A$2:$I$167,4,FALSE)</f>
        <v/>
      </c>
      <c r="H87" s="8">
        <f>F87*VLOOKUP(D87,Ingredientes!$A$2:$I$167,9,FALSE)</f>
        <v/>
      </c>
    </row>
    <row r="88">
      <c r="A88" t="n">
        <v>14</v>
      </c>
      <c r="B88" t="inlineStr">
        <is>
          <t>Mini churros recheados</t>
        </is>
      </c>
      <c r="C88" t="inlineStr">
        <is>
          <t>Embalagem</t>
        </is>
      </c>
      <c r="D88" t="inlineStr">
        <is>
          <t>copo300</t>
        </is>
      </c>
      <c r="E88">
        <f>VLOOKUP(D88,Ingredientes!$A$2:$I$167,2,FALSE)</f>
        <v/>
      </c>
      <c r="F88" s="6" t="n">
        <v>1</v>
      </c>
      <c r="G88">
        <f>VLOOKUP(D88,Ingredientes!$A$2:$I$167,4,FALSE)&amp;". por unidade"</f>
        <v/>
      </c>
      <c r="H88" s="8">
        <f>F88*VLOOKUP(D88,Ingredientes!$A$2:$I$167,9,FALSE)</f>
        <v/>
      </c>
    </row>
    <row r="89">
      <c r="A89" t="n">
        <v>15</v>
      </c>
      <c r="B89" t="inlineStr">
        <is>
          <t>Quindim e quindão</t>
        </is>
      </c>
      <c r="C89" t="inlineStr">
        <is>
          <t>Ingrediente</t>
        </is>
      </c>
      <c r="D89" t="inlineStr">
        <is>
          <t>ovo</t>
        </is>
      </c>
      <c r="E89">
        <f>VLOOKUP(D89,Ingredientes!$A$2:$I$167,2,FALSE)</f>
        <v/>
      </c>
      <c r="F89" s="6" t="n">
        <v>12</v>
      </c>
      <c r="G89">
        <f>VLOOKUP(D89,Ingredientes!$A$2:$I$167,4,FALSE)</f>
        <v/>
      </c>
      <c r="H89" s="8">
        <f>F89*VLOOKUP(D89,Ingredientes!$A$2:$I$167,9,FALSE)</f>
        <v/>
      </c>
    </row>
    <row r="90">
      <c r="A90" t="n">
        <v>15</v>
      </c>
      <c r="B90" t="inlineStr">
        <is>
          <t>Quindim e quindão</t>
        </is>
      </c>
      <c r="C90" t="inlineStr">
        <is>
          <t>Ingrediente</t>
        </is>
      </c>
      <c r="D90" t="inlineStr">
        <is>
          <t>acucar</t>
        </is>
      </c>
      <c r="E90">
        <f>VLOOKUP(D90,Ingredientes!$A$2:$I$167,2,FALSE)</f>
        <v/>
      </c>
      <c r="F90" s="6" t="n">
        <v>300</v>
      </c>
      <c r="G90">
        <f>VLOOKUP(D90,Ingredientes!$A$2:$I$167,4,FALSE)</f>
        <v/>
      </c>
      <c r="H90" s="8">
        <f>F90*VLOOKUP(D90,Ingredientes!$A$2:$I$167,9,FALSE)</f>
        <v/>
      </c>
    </row>
    <row r="91">
      <c r="A91" t="n">
        <v>15</v>
      </c>
      <c r="B91" t="inlineStr">
        <is>
          <t>Quindim e quindão</t>
        </is>
      </c>
      <c r="C91" t="inlineStr">
        <is>
          <t>Ingrediente</t>
        </is>
      </c>
      <c r="D91" t="inlineStr">
        <is>
          <t>coco</t>
        </is>
      </c>
      <c r="E91">
        <f>VLOOKUP(D91,Ingredientes!$A$2:$I$167,2,FALSE)</f>
        <v/>
      </c>
      <c r="F91" s="6" t="n">
        <v>100</v>
      </c>
      <c r="G91">
        <f>VLOOKUP(D91,Ingredientes!$A$2:$I$167,4,FALSE)</f>
        <v/>
      </c>
      <c r="H91" s="8">
        <f>F91*VLOOKUP(D91,Ingredientes!$A$2:$I$167,9,FALSE)</f>
        <v/>
      </c>
    </row>
    <row r="92">
      <c r="A92" t="n">
        <v>15</v>
      </c>
      <c r="B92" t="inlineStr">
        <is>
          <t>Quindim e quindão</t>
        </is>
      </c>
      <c r="C92" t="inlineStr">
        <is>
          <t>Ingrediente</t>
        </is>
      </c>
      <c r="D92" t="inlineStr">
        <is>
          <t>mant</t>
        </is>
      </c>
      <c r="E92">
        <f>VLOOKUP(D92,Ingredientes!$A$2:$I$167,2,FALSE)</f>
        <v/>
      </c>
      <c r="F92" s="6" t="n">
        <v>20</v>
      </c>
      <c r="G92">
        <f>VLOOKUP(D92,Ingredientes!$A$2:$I$167,4,FALSE)</f>
        <v/>
      </c>
      <c r="H92" s="8">
        <f>F92*VLOOKUP(D92,Ingredientes!$A$2:$I$167,9,FALSE)</f>
        <v/>
      </c>
    </row>
    <row r="93">
      <c r="A93" t="n">
        <v>15</v>
      </c>
      <c r="B93" t="inlineStr">
        <is>
          <t>Quindim e quindão</t>
        </is>
      </c>
      <c r="C93" t="inlineStr">
        <is>
          <t>Embalagem</t>
        </is>
      </c>
      <c r="D93" t="inlineStr">
        <is>
          <t>cxfatia</t>
        </is>
      </c>
      <c r="E93">
        <f>VLOOKUP(D93,Ingredientes!$A$2:$I$167,2,FALSE)</f>
        <v/>
      </c>
      <c r="F93" s="6" t="n">
        <v>1</v>
      </c>
      <c r="G93">
        <f>VLOOKUP(D93,Ingredientes!$A$2:$I$167,4,FALSE)&amp;". por unidade"</f>
        <v/>
      </c>
      <c r="H93" s="8">
        <f>F93*VLOOKUP(D93,Ingredientes!$A$2:$I$167,9,FALSE)</f>
        <v/>
      </c>
    </row>
    <row r="94">
      <c r="A94" t="n">
        <v>16</v>
      </c>
      <c r="B94" t="inlineStr">
        <is>
          <t>Caixinha mix de doces para presente</t>
        </is>
      </c>
      <c r="C94" t="inlineStr">
        <is>
          <t>Ingrediente</t>
        </is>
      </c>
      <c r="D94" t="inlineStr">
        <is>
          <t>lc</t>
        </is>
      </c>
      <c r="E94">
        <f>VLOOKUP(D94,Ingredientes!$A$2:$I$167,2,FALSE)</f>
        <v/>
      </c>
      <c r="F94" s="6" t="n">
        <v>790</v>
      </c>
      <c r="G94">
        <f>VLOOKUP(D94,Ingredientes!$A$2:$I$167,4,FALSE)</f>
        <v/>
      </c>
      <c r="H94" s="8">
        <f>F94*VLOOKUP(D94,Ingredientes!$A$2:$I$167,9,FALSE)</f>
        <v/>
      </c>
    </row>
    <row r="95">
      <c r="A95" t="n">
        <v>16</v>
      </c>
      <c r="B95" t="inlineStr">
        <is>
          <t>Caixinha mix de doces para presente</t>
        </is>
      </c>
      <c r="C95" t="inlineStr">
        <is>
          <t>Ingrediente</t>
        </is>
      </c>
      <c r="D95" t="inlineStr">
        <is>
          <t>mant</t>
        </is>
      </c>
      <c r="E95">
        <f>VLOOKUP(D95,Ingredientes!$A$2:$I$167,2,FALSE)</f>
        <v/>
      </c>
      <c r="F95" s="6" t="n">
        <v>20</v>
      </c>
      <c r="G95">
        <f>VLOOKUP(D95,Ingredientes!$A$2:$I$167,4,FALSE)</f>
        <v/>
      </c>
      <c r="H95" s="8">
        <f>F95*VLOOKUP(D95,Ingredientes!$A$2:$I$167,9,FALSE)</f>
        <v/>
      </c>
    </row>
    <row r="96">
      <c r="A96" t="n">
        <v>16</v>
      </c>
      <c r="B96" t="inlineStr">
        <is>
          <t>Caixinha mix de doces para presente</t>
        </is>
      </c>
      <c r="C96" t="inlineStr">
        <is>
          <t>Ingrediente</t>
        </is>
      </c>
      <c r="D96" t="inlineStr">
        <is>
          <t>choc</t>
        </is>
      </c>
      <c r="E96">
        <f>VLOOKUP(D96,Ingredientes!$A$2:$I$167,2,FALSE)</f>
        <v/>
      </c>
      <c r="F96" s="6" t="n">
        <v>30</v>
      </c>
      <c r="G96">
        <f>VLOOKUP(D96,Ingredientes!$A$2:$I$167,4,FALSE)</f>
        <v/>
      </c>
      <c r="H96" s="8">
        <f>F96*VLOOKUP(D96,Ingredientes!$A$2:$I$167,9,FALSE)</f>
        <v/>
      </c>
    </row>
    <row r="97">
      <c r="A97" t="n">
        <v>16</v>
      </c>
      <c r="B97" t="inlineStr">
        <is>
          <t>Caixinha mix de doces para presente</t>
        </is>
      </c>
      <c r="C97" t="inlineStr">
        <is>
          <t>Ingrediente</t>
        </is>
      </c>
      <c r="D97" t="inlineStr">
        <is>
          <t>coco</t>
        </is>
      </c>
      <c r="E97">
        <f>VLOOKUP(D97,Ingredientes!$A$2:$I$167,2,FALSE)</f>
        <v/>
      </c>
      <c r="F97" s="6" t="n">
        <v>80</v>
      </c>
      <c r="G97">
        <f>VLOOKUP(D97,Ingredientes!$A$2:$I$167,4,FALSE)</f>
        <v/>
      </c>
      <c r="H97" s="8">
        <f>F97*VLOOKUP(D97,Ingredientes!$A$2:$I$167,9,FALSE)</f>
        <v/>
      </c>
    </row>
    <row r="98">
      <c r="A98" t="n">
        <v>16</v>
      </c>
      <c r="B98" t="inlineStr">
        <is>
          <t>Caixinha mix de doces para presente</t>
        </is>
      </c>
      <c r="C98" t="inlineStr">
        <is>
          <t>Ingrediente</t>
        </is>
      </c>
      <c r="D98" t="inlineStr">
        <is>
          <t>gran</t>
        </is>
      </c>
      <c r="E98">
        <f>VLOOKUP(D98,Ingredientes!$A$2:$I$167,2,FALSE)</f>
        <v/>
      </c>
      <c r="F98" s="6" t="n">
        <v>60</v>
      </c>
      <c r="G98">
        <f>VLOOKUP(D98,Ingredientes!$A$2:$I$167,4,FALSE)</f>
        <v/>
      </c>
      <c r="H98" s="8">
        <f>F98*VLOOKUP(D98,Ingredientes!$A$2:$I$167,9,FALSE)</f>
        <v/>
      </c>
    </row>
    <row r="99">
      <c r="A99" t="n">
        <v>16</v>
      </c>
      <c r="B99" t="inlineStr">
        <is>
          <t>Caixinha mix de doces para presente</t>
        </is>
      </c>
      <c r="C99" t="inlineStr">
        <is>
          <t>Embalagem</t>
        </is>
      </c>
      <c r="D99" t="inlineStr">
        <is>
          <t>cx4</t>
        </is>
      </c>
      <c r="E99">
        <f>VLOOKUP(D99,Ingredientes!$A$2:$I$167,2,FALSE)</f>
        <v/>
      </c>
      <c r="F99" s="6" t="n">
        <v>1</v>
      </c>
      <c r="G99">
        <f>VLOOKUP(D99,Ingredientes!$A$2:$I$167,4,FALSE)&amp;". por unidade"</f>
        <v/>
      </c>
      <c r="H99" s="8">
        <f>F99*VLOOKUP(D99,Ingredientes!$A$2:$I$167,9,FALSE)</f>
        <v/>
      </c>
    </row>
    <row r="100">
      <c r="A100" t="n">
        <v>16</v>
      </c>
      <c r="B100" t="inlineStr">
        <is>
          <t>Caixinha mix de doces para presente</t>
        </is>
      </c>
      <c r="C100" t="inlineStr">
        <is>
          <t>Embalagem</t>
        </is>
      </c>
      <c r="D100" t="inlineStr">
        <is>
          <t>form4</t>
        </is>
      </c>
      <c r="E100">
        <f>VLOOKUP(D100,Ingredientes!$A$2:$I$167,2,FALSE)</f>
        <v/>
      </c>
      <c r="F100" s="6" t="n">
        <v>4</v>
      </c>
      <c r="G100">
        <f>VLOOKUP(D100,Ingredientes!$A$2:$I$167,4,FALSE)&amp;". por unidade"</f>
        <v/>
      </c>
      <c r="H100" s="8">
        <f>F100*VLOOKUP(D100,Ingredientes!$A$2:$I$167,9,FALSE)</f>
        <v/>
      </c>
    </row>
    <row r="101">
      <c r="A101" t="n">
        <v>17</v>
      </c>
      <c r="B101" t="inlineStr">
        <is>
          <t>Bolo de pote</t>
        </is>
      </c>
      <c r="C101" t="inlineStr">
        <is>
          <t>Ingrediente</t>
        </is>
      </c>
      <c r="D101" t="inlineStr">
        <is>
          <t>ovo</t>
        </is>
      </c>
      <c r="E101">
        <f>VLOOKUP(D101,Ingredientes!$A$2:$I$167,2,FALSE)</f>
        <v/>
      </c>
      <c r="F101" s="6" t="n">
        <v>3</v>
      </c>
      <c r="G101">
        <f>VLOOKUP(D101,Ingredientes!$A$2:$I$167,4,FALSE)</f>
        <v/>
      </c>
      <c r="H101" s="8">
        <f>F101*VLOOKUP(D101,Ingredientes!$A$2:$I$167,9,FALSE)</f>
        <v/>
      </c>
    </row>
    <row r="102">
      <c r="A102" t="n">
        <v>17</v>
      </c>
      <c r="B102" t="inlineStr">
        <is>
          <t>Bolo de pote</t>
        </is>
      </c>
      <c r="C102" t="inlineStr">
        <is>
          <t>Ingrediente</t>
        </is>
      </c>
      <c r="D102" t="inlineStr">
        <is>
          <t>acucar</t>
        </is>
      </c>
      <c r="E102">
        <f>VLOOKUP(D102,Ingredientes!$A$2:$I$167,2,FALSE)</f>
        <v/>
      </c>
      <c r="F102" s="6" t="n">
        <v>200</v>
      </c>
      <c r="G102">
        <f>VLOOKUP(D102,Ingredientes!$A$2:$I$167,4,FALSE)</f>
        <v/>
      </c>
      <c r="H102" s="8">
        <f>F102*VLOOKUP(D102,Ingredientes!$A$2:$I$167,9,FALSE)</f>
        <v/>
      </c>
    </row>
    <row r="103">
      <c r="A103" t="n">
        <v>17</v>
      </c>
      <c r="B103" t="inlineStr">
        <is>
          <t>Bolo de pote</t>
        </is>
      </c>
      <c r="C103" t="inlineStr">
        <is>
          <t>Ingrediente</t>
        </is>
      </c>
      <c r="D103" t="inlineStr">
        <is>
          <t>trigo</t>
        </is>
      </c>
      <c r="E103">
        <f>VLOOKUP(D103,Ingredientes!$A$2:$I$167,2,FALSE)</f>
        <v/>
      </c>
      <c r="F103" s="6" t="n">
        <v>200</v>
      </c>
      <c r="G103">
        <f>VLOOKUP(D103,Ingredientes!$A$2:$I$167,4,FALSE)</f>
        <v/>
      </c>
      <c r="H103" s="8">
        <f>F103*VLOOKUP(D103,Ingredientes!$A$2:$I$167,9,FALSE)</f>
        <v/>
      </c>
    </row>
    <row r="104">
      <c r="A104" t="n">
        <v>17</v>
      </c>
      <c r="B104" t="inlineStr">
        <is>
          <t>Bolo de pote</t>
        </is>
      </c>
      <c r="C104" t="inlineStr">
        <is>
          <t>Ingrediente</t>
        </is>
      </c>
      <c r="D104" t="inlineStr">
        <is>
          <t>choc</t>
        </is>
      </c>
      <c r="E104">
        <f>VLOOKUP(D104,Ingredientes!$A$2:$I$167,2,FALSE)</f>
        <v/>
      </c>
      <c r="F104" s="6" t="n">
        <v>80</v>
      </c>
      <c r="G104">
        <f>VLOOKUP(D104,Ingredientes!$A$2:$I$167,4,FALSE)</f>
        <v/>
      </c>
      <c r="H104" s="8">
        <f>F104*VLOOKUP(D104,Ingredientes!$A$2:$I$167,9,FALSE)</f>
        <v/>
      </c>
    </row>
    <row r="105">
      <c r="A105" t="n">
        <v>17</v>
      </c>
      <c r="B105" t="inlineStr">
        <is>
          <t>Bolo de pote</t>
        </is>
      </c>
      <c r="C105" t="inlineStr">
        <is>
          <t>Ingrediente</t>
        </is>
      </c>
      <c r="D105" t="inlineStr">
        <is>
          <t>leite</t>
        </is>
      </c>
      <c r="E105">
        <f>VLOOKUP(D105,Ingredientes!$A$2:$I$167,2,FALSE)</f>
        <v/>
      </c>
      <c r="F105" s="6" t="n">
        <v>200</v>
      </c>
      <c r="G105">
        <f>VLOOKUP(D105,Ingredientes!$A$2:$I$167,4,FALSE)</f>
        <v/>
      </c>
      <c r="H105" s="8">
        <f>F105*VLOOKUP(D105,Ingredientes!$A$2:$I$167,9,FALSE)</f>
        <v/>
      </c>
    </row>
    <row r="106">
      <c r="A106" t="n">
        <v>17</v>
      </c>
      <c r="B106" t="inlineStr">
        <is>
          <t>Bolo de pote</t>
        </is>
      </c>
      <c r="C106" t="inlineStr">
        <is>
          <t>Ingrediente</t>
        </is>
      </c>
      <c r="D106" t="inlineStr">
        <is>
          <t>oleo</t>
        </is>
      </c>
      <c r="E106">
        <f>VLOOKUP(D106,Ingredientes!$A$2:$I$167,2,FALSE)</f>
        <v/>
      </c>
      <c r="F106" s="6" t="n">
        <v>100</v>
      </c>
      <c r="G106">
        <f>VLOOKUP(D106,Ingredientes!$A$2:$I$167,4,FALSE)</f>
        <v/>
      </c>
      <c r="H106" s="8">
        <f>F106*VLOOKUP(D106,Ingredientes!$A$2:$I$167,9,FALSE)</f>
        <v/>
      </c>
    </row>
    <row r="107">
      <c r="A107" t="n">
        <v>17</v>
      </c>
      <c r="B107" t="inlineStr">
        <is>
          <t>Bolo de pote</t>
        </is>
      </c>
      <c r="C107" t="inlineStr">
        <is>
          <t>Ingrediente</t>
        </is>
      </c>
      <c r="D107" t="inlineStr">
        <is>
          <t>ferm</t>
        </is>
      </c>
      <c r="E107">
        <f>VLOOKUP(D107,Ingredientes!$A$2:$I$167,2,FALSE)</f>
        <v/>
      </c>
      <c r="F107" s="6" t="n">
        <v>10</v>
      </c>
      <c r="G107">
        <f>VLOOKUP(D107,Ingredientes!$A$2:$I$167,4,FALSE)</f>
        <v/>
      </c>
      <c r="H107" s="8">
        <f>F107*VLOOKUP(D107,Ingredientes!$A$2:$I$167,9,FALSE)</f>
        <v/>
      </c>
    </row>
    <row r="108">
      <c r="A108" t="n">
        <v>17</v>
      </c>
      <c r="B108" t="inlineStr">
        <is>
          <t>Bolo de pote</t>
        </is>
      </c>
      <c r="C108" t="inlineStr">
        <is>
          <t>Ingrediente</t>
        </is>
      </c>
      <c r="D108" t="inlineStr">
        <is>
          <t>lc</t>
        </is>
      </c>
      <c r="E108">
        <f>VLOOKUP(D108,Ingredientes!$A$2:$I$167,2,FALSE)</f>
        <v/>
      </c>
      <c r="F108" s="6" t="n">
        <v>395</v>
      </c>
      <c r="G108">
        <f>VLOOKUP(D108,Ingredientes!$A$2:$I$167,4,FALSE)</f>
        <v/>
      </c>
      <c r="H108" s="8">
        <f>F108*VLOOKUP(D108,Ingredientes!$A$2:$I$167,9,FALSE)</f>
        <v/>
      </c>
    </row>
    <row r="109">
      <c r="A109" t="n">
        <v>17</v>
      </c>
      <c r="B109" t="inlineStr">
        <is>
          <t>Bolo de pote</t>
        </is>
      </c>
      <c r="C109" t="inlineStr">
        <is>
          <t>Ingrediente</t>
        </is>
      </c>
      <c r="D109" t="inlineStr">
        <is>
          <t>cl</t>
        </is>
      </c>
      <c r="E109">
        <f>VLOOKUP(D109,Ingredientes!$A$2:$I$167,2,FALSE)</f>
        <v/>
      </c>
      <c r="F109" s="6" t="n">
        <v>200</v>
      </c>
      <c r="G109">
        <f>VLOOKUP(D109,Ingredientes!$A$2:$I$167,4,FALSE)</f>
        <v/>
      </c>
      <c r="H109" s="8">
        <f>F109*VLOOKUP(D109,Ingredientes!$A$2:$I$167,9,FALSE)</f>
        <v/>
      </c>
    </row>
    <row r="110">
      <c r="A110" t="n">
        <v>17</v>
      </c>
      <c r="B110" t="inlineStr">
        <is>
          <t>Bolo de pote</t>
        </is>
      </c>
      <c r="C110" t="inlineStr">
        <is>
          <t>Ingrediente</t>
        </is>
      </c>
      <c r="D110" t="inlineStr">
        <is>
          <t>mant</t>
        </is>
      </c>
      <c r="E110">
        <f>VLOOKUP(D110,Ingredientes!$A$2:$I$167,2,FALSE)</f>
        <v/>
      </c>
      <c r="F110" s="6" t="n">
        <v>10</v>
      </c>
      <c r="G110">
        <f>VLOOKUP(D110,Ingredientes!$A$2:$I$167,4,FALSE)</f>
        <v/>
      </c>
      <c r="H110" s="8">
        <f>F110*VLOOKUP(D110,Ingredientes!$A$2:$I$167,9,FALSE)</f>
        <v/>
      </c>
    </row>
    <row r="111">
      <c r="A111" t="n">
        <v>17</v>
      </c>
      <c r="B111" t="inlineStr">
        <is>
          <t>Bolo de pote</t>
        </is>
      </c>
      <c r="C111" t="inlineStr">
        <is>
          <t>Embalagem</t>
        </is>
      </c>
      <c r="D111" t="inlineStr">
        <is>
          <t>pote250</t>
        </is>
      </c>
      <c r="E111">
        <f>VLOOKUP(D111,Ingredientes!$A$2:$I$167,2,FALSE)</f>
        <v/>
      </c>
      <c r="F111" s="6" t="n">
        <v>1</v>
      </c>
      <c r="G111">
        <f>VLOOKUP(D111,Ingredientes!$A$2:$I$167,4,FALSE)&amp;". por unidade"</f>
        <v/>
      </c>
      <c r="H111" s="8">
        <f>F111*VLOOKUP(D111,Ingredientes!$A$2:$I$167,9,FALSE)</f>
        <v/>
      </c>
    </row>
    <row r="112">
      <c r="A112" t="n">
        <v>18</v>
      </c>
      <c r="B112" t="inlineStr">
        <is>
          <t>Copo da felicidade</t>
        </is>
      </c>
      <c r="C112" t="inlineStr">
        <is>
          <t>Ingrediente</t>
        </is>
      </c>
      <c r="D112" t="inlineStr">
        <is>
          <t>lc</t>
        </is>
      </c>
      <c r="E112">
        <f>VLOOKUP(D112,Ingredientes!$A$2:$I$167,2,FALSE)</f>
        <v/>
      </c>
      <c r="F112" s="6" t="n">
        <v>790</v>
      </c>
      <c r="G112">
        <f>VLOOKUP(D112,Ingredientes!$A$2:$I$167,4,FALSE)</f>
        <v/>
      </c>
      <c r="H112" s="8">
        <f>F112*VLOOKUP(D112,Ingredientes!$A$2:$I$167,9,FALSE)</f>
        <v/>
      </c>
    </row>
    <row r="113">
      <c r="A113" t="n">
        <v>18</v>
      </c>
      <c r="B113" t="inlineStr">
        <is>
          <t>Copo da felicidade</t>
        </is>
      </c>
      <c r="C113" t="inlineStr">
        <is>
          <t>Ingrediente</t>
        </is>
      </c>
      <c r="D113" t="inlineStr">
        <is>
          <t>cl</t>
        </is>
      </c>
      <c r="E113">
        <f>VLOOKUP(D113,Ingredientes!$A$2:$I$167,2,FALSE)</f>
        <v/>
      </c>
      <c r="F113" s="6" t="n">
        <v>200</v>
      </c>
      <c r="G113">
        <f>VLOOKUP(D113,Ingredientes!$A$2:$I$167,4,FALSE)</f>
        <v/>
      </c>
      <c r="H113" s="8">
        <f>F113*VLOOKUP(D113,Ingredientes!$A$2:$I$167,9,FALSE)</f>
        <v/>
      </c>
    </row>
    <row r="114">
      <c r="A114" t="n">
        <v>18</v>
      </c>
      <c r="B114" t="inlineStr">
        <is>
          <t>Copo da felicidade</t>
        </is>
      </c>
      <c r="C114" t="inlineStr">
        <is>
          <t>Ingrediente</t>
        </is>
      </c>
      <c r="D114" t="inlineStr">
        <is>
          <t>lpo</t>
        </is>
      </c>
      <c r="E114">
        <f>VLOOKUP(D114,Ingredientes!$A$2:$I$167,2,FALSE)</f>
        <v/>
      </c>
      <c r="F114" s="6" t="n">
        <v>60</v>
      </c>
      <c r="G114">
        <f>VLOOKUP(D114,Ingredientes!$A$2:$I$167,4,FALSE)</f>
        <v/>
      </c>
      <c r="H114" s="8">
        <f>F114*VLOOKUP(D114,Ingredientes!$A$2:$I$167,9,FALSE)</f>
        <v/>
      </c>
    </row>
    <row r="115">
      <c r="A115" t="n">
        <v>18</v>
      </c>
      <c r="B115" t="inlineStr">
        <is>
          <t>Copo da felicidade</t>
        </is>
      </c>
      <c r="C115" t="inlineStr">
        <is>
          <t>Ingrediente</t>
        </is>
      </c>
      <c r="D115" t="inlineStr">
        <is>
          <t>choc</t>
        </is>
      </c>
      <c r="E115">
        <f>VLOOKUP(D115,Ingredientes!$A$2:$I$167,2,FALSE)</f>
        <v/>
      </c>
      <c r="F115" s="6" t="n">
        <v>55</v>
      </c>
      <c r="G115">
        <f>VLOOKUP(D115,Ingredientes!$A$2:$I$167,4,FALSE)</f>
        <v/>
      </c>
      <c r="H115" s="8">
        <f>F115*VLOOKUP(D115,Ingredientes!$A$2:$I$167,9,FALSE)</f>
        <v/>
      </c>
    </row>
    <row r="116">
      <c r="A116" t="n">
        <v>18</v>
      </c>
      <c r="B116" t="inlineStr">
        <is>
          <t>Copo da felicidade</t>
        </is>
      </c>
      <c r="C116" t="inlineStr">
        <is>
          <t>Ingrediente</t>
        </is>
      </c>
      <c r="D116" t="inlineStr">
        <is>
          <t>mant</t>
        </is>
      </c>
      <c r="E116">
        <f>VLOOKUP(D116,Ingredientes!$A$2:$I$167,2,FALSE)</f>
        <v/>
      </c>
      <c r="F116" s="6" t="n">
        <v>10</v>
      </c>
      <c r="G116">
        <f>VLOOKUP(D116,Ingredientes!$A$2:$I$167,4,FALSE)</f>
        <v/>
      </c>
      <c r="H116" s="8">
        <f>F116*VLOOKUP(D116,Ingredientes!$A$2:$I$167,9,FALSE)</f>
        <v/>
      </c>
    </row>
    <row r="117">
      <c r="A117" t="n">
        <v>18</v>
      </c>
      <c r="B117" t="inlineStr">
        <is>
          <t>Copo da felicidade</t>
        </is>
      </c>
      <c r="C117" t="inlineStr">
        <is>
          <t>Ingrediente</t>
        </is>
      </c>
      <c r="D117" t="inlineStr">
        <is>
          <t>morango</t>
        </is>
      </c>
      <c r="E117">
        <f>VLOOKUP(D117,Ingredientes!$A$2:$I$167,2,FALSE)</f>
        <v/>
      </c>
      <c r="F117" s="6" t="n">
        <v>400</v>
      </c>
      <c r="G117">
        <f>VLOOKUP(D117,Ingredientes!$A$2:$I$167,4,FALSE)</f>
        <v/>
      </c>
      <c r="H117" s="8">
        <f>F117*VLOOKUP(D117,Ingredientes!$A$2:$I$167,9,FALSE)</f>
        <v/>
      </c>
    </row>
    <row r="118">
      <c r="A118" t="n">
        <v>18</v>
      </c>
      <c r="B118" t="inlineStr">
        <is>
          <t>Copo da felicidade</t>
        </is>
      </c>
      <c r="C118" t="inlineStr">
        <is>
          <t>Ingrediente</t>
        </is>
      </c>
      <c r="D118" t="inlineStr">
        <is>
          <t>ovo</t>
        </is>
      </c>
      <c r="E118">
        <f>VLOOKUP(D118,Ingredientes!$A$2:$I$167,2,FALSE)</f>
        <v/>
      </c>
      <c r="F118" s="6" t="n">
        <v>2</v>
      </c>
      <c r="G118">
        <f>VLOOKUP(D118,Ingredientes!$A$2:$I$167,4,FALSE)</f>
        <v/>
      </c>
      <c r="H118" s="8">
        <f>F118*VLOOKUP(D118,Ingredientes!$A$2:$I$167,9,FALSE)</f>
        <v/>
      </c>
    </row>
    <row r="119">
      <c r="A119" t="n">
        <v>18</v>
      </c>
      <c r="B119" t="inlineStr">
        <is>
          <t>Copo da felicidade</t>
        </is>
      </c>
      <c r="C119" t="inlineStr">
        <is>
          <t>Ingrediente</t>
        </is>
      </c>
      <c r="D119" t="inlineStr">
        <is>
          <t>acucar</t>
        </is>
      </c>
      <c r="E119">
        <f>VLOOKUP(D119,Ingredientes!$A$2:$I$167,2,FALSE)</f>
        <v/>
      </c>
      <c r="F119" s="6" t="n">
        <v>100</v>
      </c>
      <c r="G119">
        <f>VLOOKUP(D119,Ingredientes!$A$2:$I$167,4,FALSE)</f>
        <v/>
      </c>
      <c r="H119" s="8">
        <f>F119*VLOOKUP(D119,Ingredientes!$A$2:$I$167,9,FALSE)</f>
        <v/>
      </c>
    </row>
    <row r="120">
      <c r="A120" t="n">
        <v>18</v>
      </c>
      <c r="B120" t="inlineStr">
        <is>
          <t>Copo da felicidade</t>
        </is>
      </c>
      <c r="C120" t="inlineStr">
        <is>
          <t>Ingrediente</t>
        </is>
      </c>
      <c r="D120" t="inlineStr">
        <is>
          <t>trigo</t>
        </is>
      </c>
      <c r="E120">
        <f>VLOOKUP(D120,Ingredientes!$A$2:$I$167,2,FALSE)</f>
        <v/>
      </c>
      <c r="F120" s="6" t="n">
        <v>100</v>
      </c>
      <c r="G120">
        <f>VLOOKUP(D120,Ingredientes!$A$2:$I$167,4,FALSE)</f>
        <v/>
      </c>
      <c r="H120" s="8">
        <f>F120*VLOOKUP(D120,Ingredientes!$A$2:$I$167,9,FALSE)</f>
        <v/>
      </c>
    </row>
    <row r="121">
      <c r="A121" t="n">
        <v>18</v>
      </c>
      <c r="B121" t="inlineStr">
        <is>
          <t>Copo da felicidade</t>
        </is>
      </c>
      <c r="C121" t="inlineStr">
        <is>
          <t>Ingrediente</t>
        </is>
      </c>
      <c r="D121" t="inlineStr">
        <is>
          <t>leite</t>
        </is>
      </c>
      <c r="E121">
        <f>VLOOKUP(D121,Ingredientes!$A$2:$I$167,2,FALSE)</f>
        <v/>
      </c>
      <c r="F121" s="6" t="n">
        <v>100</v>
      </c>
      <c r="G121">
        <f>VLOOKUP(D121,Ingredientes!$A$2:$I$167,4,FALSE)</f>
        <v/>
      </c>
      <c r="H121" s="8">
        <f>F121*VLOOKUP(D121,Ingredientes!$A$2:$I$167,9,FALSE)</f>
        <v/>
      </c>
    </row>
    <row r="122">
      <c r="A122" t="n">
        <v>18</v>
      </c>
      <c r="B122" t="inlineStr">
        <is>
          <t>Copo da felicidade</t>
        </is>
      </c>
      <c r="C122" t="inlineStr">
        <is>
          <t>Ingrediente</t>
        </is>
      </c>
      <c r="D122" t="inlineStr">
        <is>
          <t>oleo</t>
        </is>
      </c>
      <c r="E122">
        <f>VLOOKUP(D122,Ingredientes!$A$2:$I$167,2,FALSE)</f>
        <v/>
      </c>
      <c r="F122" s="6" t="n">
        <v>50</v>
      </c>
      <c r="G122">
        <f>VLOOKUP(D122,Ingredientes!$A$2:$I$167,4,FALSE)</f>
        <v/>
      </c>
      <c r="H122" s="8">
        <f>F122*VLOOKUP(D122,Ingredientes!$A$2:$I$167,9,FALSE)</f>
        <v/>
      </c>
    </row>
    <row r="123">
      <c r="A123" t="n">
        <v>18</v>
      </c>
      <c r="B123" t="inlineStr">
        <is>
          <t>Copo da felicidade</t>
        </is>
      </c>
      <c r="C123" t="inlineStr">
        <is>
          <t>Ingrediente</t>
        </is>
      </c>
      <c r="D123" t="inlineStr">
        <is>
          <t>ferm</t>
        </is>
      </c>
      <c r="E123">
        <f>VLOOKUP(D123,Ingredientes!$A$2:$I$167,2,FALSE)</f>
        <v/>
      </c>
      <c r="F123" s="6" t="n">
        <v>5</v>
      </c>
      <c r="G123">
        <f>VLOOKUP(D123,Ingredientes!$A$2:$I$167,4,FALSE)</f>
        <v/>
      </c>
      <c r="H123" s="8">
        <f>F123*VLOOKUP(D123,Ingredientes!$A$2:$I$167,9,FALSE)</f>
        <v/>
      </c>
    </row>
    <row r="124">
      <c r="A124" t="n">
        <v>18</v>
      </c>
      <c r="B124" t="inlineStr">
        <is>
          <t>Copo da felicidade</t>
        </is>
      </c>
      <c r="C124" t="inlineStr">
        <is>
          <t>Embalagem</t>
        </is>
      </c>
      <c r="D124" t="inlineStr">
        <is>
          <t>copo300</t>
        </is>
      </c>
      <c r="E124">
        <f>VLOOKUP(D124,Ingredientes!$A$2:$I$167,2,FALSE)</f>
        <v/>
      </c>
      <c r="F124" s="6" t="n">
        <v>1</v>
      </c>
      <c r="G124">
        <f>VLOOKUP(D124,Ingredientes!$A$2:$I$167,4,FALSE)&amp;". por unidade"</f>
        <v/>
      </c>
      <c r="H124" s="8">
        <f>F124*VLOOKUP(D124,Ingredientes!$A$2:$I$167,9,FALSE)</f>
        <v/>
      </c>
    </row>
    <row r="125">
      <c r="A125" t="n">
        <v>19</v>
      </c>
      <c r="B125" t="inlineStr">
        <is>
          <t>Pudim no pote e pudim inteiro</t>
        </is>
      </c>
      <c r="C125" t="inlineStr">
        <is>
          <t>Ingrediente</t>
        </is>
      </c>
      <c r="D125" t="inlineStr">
        <is>
          <t>lc</t>
        </is>
      </c>
      <c r="E125">
        <f>VLOOKUP(D125,Ingredientes!$A$2:$I$167,2,FALSE)</f>
        <v/>
      </c>
      <c r="F125" s="6" t="n">
        <v>395</v>
      </c>
      <c r="G125">
        <f>VLOOKUP(D125,Ingredientes!$A$2:$I$167,4,FALSE)</f>
        <v/>
      </c>
      <c r="H125" s="8">
        <f>F125*VLOOKUP(D125,Ingredientes!$A$2:$I$167,9,FALSE)</f>
        <v/>
      </c>
    </row>
    <row r="126">
      <c r="A126" t="n">
        <v>19</v>
      </c>
      <c r="B126" t="inlineStr">
        <is>
          <t>Pudim no pote e pudim inteiro</t>
        </is>
      </c>
      <c r="C126" t="inlineStr">
        <is>
          <t>Ingrediente</t>
        </is>
      </c>
      <c r="D126" t="inlineStr">
        <is>
          <t>leite</t>
        </is>
      </c>
      <c r="E126">
        <f>VLOOKUP(D126,Ingredientes!$A$2:$I$167,2,FALSE)</f>
        <v/>
      </c>
      <c r="F126" s="6" t="n">
        <v>395</v>
      </c>
      <c r="G126">
        <f>VLOOKUP(D126,Ingredientes!$A$2:$I$167,4,FALSE)</f>
        <v/>
      </c>
      <c r="H126" s="8">
        <f>F126*VLOOKUP(D126,Ingredientes!$A$2:$I$167,9,FALSE)</f>
        <v/>
      </c>
    </row>
    <row r="127">
      <c r="A127" t="n">
        <v>19</v>
      </c>
      <c r="B127" t="inlineStr">
        <is>
          <t>Pudim no pote e pudim inteiro</t>
        </is>
      </c>
      <c r="C127" t="inlineStr">
        <is>
          <t>Ingrediente</t>
        </is>
      </c>
      <c r="D127" t="inlineStr">
        <is>
          <t>ovo</t>
        </is>
      </c>
      <c r="E127">
        <f>VLOOKUP(D127,Ingredientes!$A$2:$I$167,2,FALSE)</f>
        <v/>
      </c>
      <c r="F127" s="6" t="n">
        <v>3</v>
      </c>
      <c r="G127">
        <f>VLOOKUP(D127,Ingredientes!$A$2:$I$167,4,FALSE)</f>
        <v/>
      </c>
      <c r="H127" s="8">
        <f>F127*VLOOKUP(D127,Ingredientes!$A$2:$I$167,9,FALSE)</f>
        <v/>
      </c>
    </row>
    <row r="128">
      <c r="A128" t="n">
        <v>19</v>
      </c>
      <c r="B128" t="inlineStr">
        <is>
          <t>Pudim no pote e pudim inteiro</t>
        </is>
      </c>
      <c r="C128" t="inlineStr">
        <is>
          <t>Ingrediente</t>
        </is>
      </c>
      <c r="D128" t="inlineStr">
        <is>
          <t>acucar</t>
        </is>
      </c>
      <c r="E128">
        <f>VLOOKUP(D128,Ingredientes!$A$2:$I$167,2,FALSE)</f>
        <v/>
      </c>
      <c r="F128" s="6" t="n">
        <v>150</v>
      </c>
      <c r="G128">
        <f>VLOOKUP(D128,Ingredientes!$A$2:$I$167,4,FALSE)</f>
        <v/>
      </c>
      <c r="H128" s="8">
        <f>F128*VLOOKUP(D128,Ingredientes!$A$2:$I$167,9,FALSE)</f>
        <v/>
      </c>
    </row>
    <row r="129">
      <c r="A129" t="n">
        <v>19</v>
      </c>
      <c r="B129" t="inlineStr">
        <is>
          <t>Pudim no pote e pudim inteiro</t>
        </is>
      </c>
      <c r="C129" t="inlineStr">
        <is>
          <t>Embalagem</t>
        </is>
      </c>
      <c r="D129" t="inlineStr">
        <is>
          <t>pote250</t>
        </is>
      </c>
      <c r="E129">
        <f>VLOOKUP(D129,Ingredientes!$A$2:$I$167,2,FALSE)</f>
        <v/>
      </c>
      <c r="F129" s="6" t="n">
        <v>1</v>
      </c>
      <c r="G129">
        <f>VLOOKUP(D129,Ingredientes!$A$2:$I$167,4,FALSE)&amp;". por unidade"</f>
        <v/>
      </c>
      <c r="H129" s="8">
        <f>F129*VLOOKUP(D129,Ingredientes!$A$2:$I$167,9,FALSE)</f>
        <v/>
      </c>
    </row>
    <row r="130">
      <c r="A130" t="n">
        <v>20</v>
      </c>
      <c r="B130" t="inlineStr">
        <is>
          <t>Mousse no pote</t>
        </is>
      </c>
      <c r="C130" t="inlineStr">
        <is>
          <t>Ingrediente</t>
        </is>
      </c>
      <c r="D130" t="inlineStr">
        <is>
          <t>lc</t>
        </is>
      </c>
      <c r="E130">
        <f>VLOOKUP(D130,Ingredientes!$A$2:$I$167,2,FALSE)</f>
        <v/>
      </c>
      <c r="F130" s="6" t="n">
        <v>395</v>
      </c>
      <c r="G130">
        <f>VLOOKUP(D130,Ingredientes!$A$2:$I$167,4,FALSE)</f>
        <v/>
      </c>
      <c r="H130" s="8">
        <f>F130*VLOOKUP(D130,Ingredientes!$A$2:$I$167,9,FALSE)</f>
        <v/>
      </c>
    </row>
    <row r="131">
      <c r="A131" t="n">
        <v>20</v>
      </c>
      <c r="B131" t="inlineStr">
        <is>
          <t>Mousse no pote</t>
        </is>
      </c>
      <c r="C131" t="inlineStr">
        <is>
          <t>Ingrediente</t>
        </is>
      </c>
      <c r="D131" t="inlineStr">
        <is>
          <t>cl</t>
        </is>
      </c>
      <c r="E131">
        <f>VLOOKUP(D131,Ingredientes!$A$2:$I$167,2,FALSE)</f>
        <v/>
      </c>
      <c r="F131" s="6" t="n">
        <v>200</v>
      </c>
      <c r="G131">
        <f>VLOOKUP(D131,Ingredientes!$A$2:$I$167,4,FALSE)</f>
        <v/>
      </c>
      <c r="H131" s="8">
        <f>F131*VLOOKUP(D131,Ingredientes!$A$2:$I$167,9,FALSE)</f>
        <v/>
      </c>
    </row>
    <row r="132">
      <c r="A132" t="n">
        <v>20</v>
      </c>
      <c r="B132" t="inlineStr">
        <is>
          <t>Mousse no pote</t>
        </is>
      </c>
      <c r="C132" t="inlineStr">
        <is>
          <t>Ingrediente</t>
        </is>
      </c>
      <c r="D132" t="inlineStr">
        <is>
          <t>maracuja</t>
        </is>
      </c>
      <c r="E132">
        <f>VLOOKUP(D132,Ingredientes!$A$2:$I$167,2,FALSE)</f>
        <v/>
      </c>
      <c r="F132" s="6" t="n">
        <v>500</v>
      </c>
      <c r="G132">
        <f>VLOOKUP(D132,Ingredientes!$A$2:$I$167,4,FALSE)</f>
        <v/>
      </c>
      <c r="H132" s="8">
        <f>F132*VLOOKUP(D132,Ingredientes!$A$2:$I$167,9,FALSE)</f>
        <v/>
      </c>
    </row>
    <row r="133">
      <c r="A133" t="n">
        <v>20</v>
      </c>
      <c r="B133" t="inlineStr">
        <is>
          <t>Mousse no pote</t>
        </is>
      </c>
      <c r="C133" t="inlineStr">
        <is>
          <t>Ingrediente</t>
        </is>
      </c>
      <c r="D133" t="inlineStr">
        <is>
          <t>gelinc</t>
        </is>
      </c>
      <c r="E133">
        <f>VLOOKUP(D133,Ingredientes!$A$2:$I$167,2,FALSE)</f>
        <v/>
      </c>
      <c r="F133" s="6" t="n">
        <v>6</v>
      </c>
      <c r="G133">
        <f>VLOOKUP(D133,Ingredientes!$A$2:$I$167,4,FALSE)</f>
        <v/>
      </c>
      <c r="H133" s="8">
        <f>F133*VLOOKUP(D133,Ingredientes!$A$2:$I$167,9,FALSE)</f>
        <v/>
      </c>
    </row>
    <row r="134">
      <c r="A134" t="n">
        <v>20</v>
      </c>
      <c r="B134" t="inlineStr">
        <is>
          <t>Mousse no pote</t>
        </is>
      </c>
      <c r="C134" t="inlineStr">
        <is>
          <t>Embalagem</t>
        </is>
      </c>
      <c r="D134" t="inlineStr">
        <is>
          <t>pote250</t>
        </is>
      </c>
      <c r="E134">
        <f>VLOOKUP(D134,Ingredientes!$A$2:$I$167,2,FALSE)</f>
        <v/>
      </c>
      <c r="F134" s="6" t="n">
        <v>1</v>
      </c>
      <c r="G134">
        <f>VLOOKUP(D134,Ingredientes!$A$2:$I$167,4,FALSE)&amp;". por unidade"</f>
        <v/>
      </c>
      <c r="H134" s="8">
        <f>F134*VLOOKUP(D134,Ingredientes!$A$2:$I$167,9,FALSE)</f>
        <v/>
      </c>
    </row>
    <row r="135">
      <c r="A135" t="n">
        <v>21</v>
      </c>
      <c r="B135" t="inlineStr">
        <is>
          <t>Pavê no pote</t>
        </is>
      </c>
      <c r="C135" t="inlineStr">
        <is>
          <t>Ingrediente</t>
        </is>
      </c>
      <c r="D135" t="inlineStr">
        <is>
          <t>leite</t>
        </is>
      </c>
      <c r="E135">
        <f>VLOOKUP(D135,Ingredientes!$A$2:$I$167,2,FALSE)</f>
        <v/>
      </c>
      <c r="F135" s="6" t="n">
        <v>500</v>
      </c>
      <c r="G135">
        <f>VLOOKUP(D135,Ingredientes!$A$2:$I$167,4,FALSE)</f>
        <v/>
      </c>
      <c r="H135" s="8">
        <f>F135*VLOOKUP(D135,Ingredientes!$A$2:$I$167,9,FALSE)</f>
        <v/>
      </c>
    </row>
    <row r="136">
      <c r="A136" t="n">
        <v>21</v>
      </c>
      <c r="B136" t="inlineStr">
        <is>
          <t>Pavê no pote</t>
        </is>
      </c>
      <c r="C136" t="inlineStr">
        <is>
          <t>Ingrediente</t>
        </is>
      </c>
      <c r="D136" t="inlineStr">
        <is>
          <t>lc</t>
        </is>
      </c>
      <c r="E136">
        <f>VLOOKUP(D136,Ingredientes!$A$2:$I$167,2,FALSE)</f>
        <v/>
      </c>
      <c r="F136" s="6" t="n">
        <v>395</v>
      </c>
      <c r="G136">
        <f>VLOOKUP(D136,Ingredientes!$A$2:$I$167,4,FALSE)</f>
        <v/>
      </c>
      <c r="H136" s="8">
        <f>F136*VLOOKUP(D136,Ingredientes!$A$2:$I$167,9,FALSE)</f>
        <v/>
      </c>
    </row>
    <row r="137">
      <c r="A137" t="n">
        <v>21</v>
      </c>
      <c r="B137" t="inlineStr">
        <is>
          <t>Pavê no pote</t>
        </is>
      </c>
      <c r="C137" t="inlineStr">
        <is>
          <t>Ingrediente</t>
        </is>
      </c>
      <c r="D137" t="inlineStr">
        <is>
          <t>amido</t>
        </is>
      </c>
      <c r="E137">
        <f>VLOOKUP(D137,Ingredientes!$A$2:$I$167,2,FALSE)</f>
        <v/>
      </c>
      <c r="F137" s="6" t="n">
        <v>30</v>
      </c>
      <c r="G137">
        <f>VLOOKUP(D137,Ingredientes!$A$2:$I$167,4,FALSE)</f>
        <v/>
      </c>
      <c r="H137" s="8">
        <f>F137*VLOOKUP(D137,Ingredientes!$A$2:$I$167,9,FALSE)</f>
        <v/>
      </c>
    </row>
    <row r="138">
      <c r="A138" t="n">
        <v>21</v>
      </c>
      <c r="B138" t="inlineStr">
        <is>
          <t>Pavê no pote</t>
        </is>
      </c>
      <c r="C138" t="inlineStr">
        <is>
          <t>Ingrediente</t>
        </is>
      </c>
      <c r="D138" t="inlineStr">
        <is>
          <t>bmaisena</t>
        </is>
      </c>
      <c r="E138">
        <f>VLOOKUP(D138,Ingredientes!$A$2:$I$167,2,FALSE)</f>
        <v/>
      </c>
      <c r="F138" s="6" t="n">
        <v>200</v>
      </c>
      <c r="G138">
        <f>VLOOKUP(D138,Ingredientes!$A$2:$I$167,4,FALSE)</f>
        <v/>
      </c>
      <c r="H138" s="8">
        <f>F138*VLOOKUP(D138,Ingredientes!$A$2:$I$167,9,FALSE)</f>
        <v/>
      </c>
    </row>
    <row r="139">
      <c r="A139" t="n">
        <v>21</v>
      </c>
      <c r="B139" t="inlineStr">
        <is>
          <t>Pavê no pote</t>
        </is>
      </c>
      <c r="C139" t="inlineStr">
        <is>
          <t>Ingrediente</t>
        </is>
      </c>
      <c r="D139" t="inlineStr">
        <is>
          <t>cl</t>
        </is>
      </c>
      <c r="E139">
        <f>VLOOKUP(D139,Ingredientes!$A$2:$I$167,2,FALSE)</f>
        <v/>
      </c>
      <c r="F139" s="6" t="n">
        <v>200</v>
      </c>
      <c r="G139">
        <f>VLOOKUP(D139,Ingredientes!$A$2:$I$167,4,FALSE)</f>
        <v/>
      </c>
      <c r="H139" s="8">
        <f>F139*VLOOKUP(D139,Ingredientes!$A$2:$I$167,9,FALSE)</f>
        <v/>
      </c>
    </row>
    <row r="140">
      <c r="A140" t="n">
        <v>21</v>
      </c>
      <c r="B140" t="inlineStr">
        <is>
          <t>Pavê no pote</t>
        </is>
      </c>
      <c r="C140" t="inlineStr">
        <is>
          <t>Ingrediente</t>
        </is>
      </c>
      <c r="D140" t="inlineStr">
        <is>
          <t>choc</t>
        </is>
      </c>
      <c r="E140">
        <f>VLOOKUP(D140,Ingredientes!$A$2:$I$167,2,FALSE)</f>
        <v/>
      </c>
      <c r="F140" s="6" t="n">
        <v>30</v>
      </c>
      <c r="G140">
        <f>VLOOKUP(D140,Ingredientes!$A$2:$I$167,4,FALSE)</f>
        <v/>
      </c>
      <c r="H140" s="8">
        <f>F140*VLOOKUP(D140,Ingredientes!$A$2:$I$167,9,FALSE)</f>
        <v/>
      </c>
    </row>
    <row r="141">
      <c r="A141" t="n">
        <v>21</v>
      </c>
      <c r="B141" t="inlineStr">
        <is>
          <t>Pavê no pote</t>
        </is>
      </c>
      <c r="C141" t="inlineStr">
        <is>
          <t>Embalagem</t>
        </is>
      </c>
      <c r="D141" t="inlineStr">
        <is>
          <t>pote250</t>
        </is>
      </c>
      <c r="E141">
        <f>VLOOKUP(D141,Ingredientes!$A$2:$I$167,2,FALSE)</f>
        <v/>
      </c>
      <c r="F141" s="6" t="n">
        <v>1</v>
      </c>
      <c r="G141">
        <f>VLOOKUP(D141,Ingredientes!$A$2:$I$167,4,FALSE)&amp;". por unidade"</f>
        <v/>
      </c>
      <c r="H141" s="8">
        <f>F141*VLOOKUP(D141,Ingredientes!$A$2:$I$167,9,FALSE)</f>
        <v/>
      </c>
    </row>
    <row r="142">
      <c r="A142" t="n">
        <v>22</v>
      </c>
      <c r="B142" t="inlineStr">
        <is>
          <t>Banoffee no pote</t>
        </is>
      </c>
      <c r="C142" t="inlineStr">
        <is>
          <t>Ingrediente</t>
        </is>
      </c>
      <c r="D142" t="inlineStr">
        <is>
          <t>bmaisena</t>
        </is>
      </c>
      <c r="E142">
        <f>VLOOKUP(D142,Ingredientes!$A$2:$I$167,2,FALSE)</f>
        <v/>
      </c>
      <c r="F142" s="6" t="n">
        <v>200</v>
      </c>
      <c r="G142">
        <f>VLOOKUP(D142,Ingredientes!$A$2:$I$167,4,FALSE)</f>
        <v/>
      </c>
      <c r="H142" s="8">
        <f>F142*VLOOKUP(D142,Ingredientes!$A$2:$I$167,9,FALSE)</f>
        <v/>
      </c>
    </row>
    <row r="143">
      <c r="A143" t="n">
        <v>22</v>
      </c>
      <c r="B143" t="inlineStr">
        <is>
          <t>Banoffee no pote</t>
        </is>
      </c>
      <c r="C143" t="inlineStr">
        <is>
          <t>Ingrediente</t>
        </is>
      </c>
      <c r="D143" t="inlineStr">
        <is>
          <t>mant</t>
        </is>
      </c>
      <c r="E143">
        <f>VLOOKUP(D143,Ingredientes!$A$2:$I$167,2,FALSE)</f>
        <v/>
      </c>
      <c r="F143" s="6" t="n">
        <v>80</v>
      </c>
      <c r="G143">
        <f>VLOOKUP(D143,Ingredientes!$A$2:$I$167,4,FALSE)</f>
        <v/>
      </c>
      <c r="H143" s="8">
        <f>F143*VLOOKUP(D143,Ingredientes!$A$2:$I$167,9,FALSE)</f>
        <v/>
      </c>
    </row>
    <row r="144">
      <c r="A144" t="n">
        <v>22</v>
      </c>
      <c r="B144" t="inlineStr">
        <is>
          <t>Banoffee no pote</t>
        </is>
      </c>
      <c r="C144" t="inlineStr">
        <is>
          <t>Ingrediente</t>
        </is>
      </c>
      <c r="D144" t="inlineStr">
        <is>
          <t>ddl</t>
        </is>
      </c>
      <c r="E144">
        <f>VLOOKUP(D144,Ingredientes!$A$2:$I$167,2,FALSE)</f>
        <v/>
      </c>
      <c r="F144" s="6" t="n">
        <v>400</v>
      </c>
      <c r="G144">
        <f>VLOOKUP(D144,Ingredientes!$A$2:$I$167,4,FALSE)</f>
        <v/>
      </c>
      <c r="H144" s="8">
        <f>F144*VLOOKUP(D144,Ingredientes!$A$2:$I$167,9,FALSE)</f>
        <v/>
      </c>
    </row>
    <row r="145">
      <c r="A145" t="n">
        <v>22</v>
      </c>
      <c r="B145" t="inlineStr">
        <is>
          <t>Banoffee no pote</t>
        </is>
      </c>
      <c r="C145" t="inlineStr">
        <is>
          <t>Ingrediente</t>
        </is>
      </c>
      <c r="D145" t="inlineStr">
        <is>
          <t>banana</t>
        </is>
      </c>
      <c r="E145">
        <f>VLOOKUP(D145,Ingredientes!$A$2:$I$167,2,FALSE)</f>
        <v/>
      </c>
      <c r="F145" s="6" t="n">
        <v>600</v>
      </c>
      <c r="G145">
        <f>VLOOKUP(D145,Ingredientes!$A$2:$I$167,4,FALSE)</f>
        <v/>
      </c>
      <c r="H145" s="8">
        <f>F145*VLOOKUP(D145,Ingredientes!$A$2:$I$167,9,FALSE)</f>
        <v/>
      </c>
    </row>
    <row r="146">
      <c r="A146" t="n">
        <v>22</v>
      </c>
      <c r="B146" t="inlineStr">
        <is>
          <t>Banoffee no pote</t>
        </is>
      </c>
      <c r="C146" t="inlineStr">
        <is>
          <t>Ingrediente</t>
        </is>
      </c>
      <c r="D146" t="inlineStr">
        <is>
          <t>chant</t>
        </is>
      </c>
      <c r="E146">
        <f>VLOOKUP(D146,Ingredientes!$A$2:$I$167,2,FALSE)</f>
        <v/>
      </c>
      <c r="F146" s="6" t="n">
        <v>300</v>
      </c>
      <c r="G146">
        <f>VLOOKUP(D146,Ingredientes!$A$2:$I$167,4,FALSE)</f>
        <v/>
      </c>
      <c r="H146" s="8">
        <f>F146*VLOOKUP(D146,Ingredientes!$A$2:$I$167,9,FALSE)</f>
        <v/>
      </c>
    </row>
    <row r="147">
      <c r="A147" t="n">
        <v>22</v>
      </c>
      <c r="B147" t="inlineStr">
        <is>
          <t>Banoffee no pote</t>
        </is>
      </c>
      <c r="C147" t="inlineStr">
        <is>
          <t>Ingrediente</t>
        </is>
      </c>
      <c r="D147" t="inlineStr">
        <is>
          <t>canela</t>
        </is>
      </c>
      <c r="E147">
        <f>VLOOKUP(D147,Ingredientes!$A$2:$I$167,2,FALSE)</f>
        <v/>
      </c>
      <c r="F147" s="6" t="n">
        <v>2</v>
      </c>
      <c r="G147">
        <f>VLOOKUP(D147,Ingredientes!$A$2:$I$167,4,FALSE)</f>
        <v/>
      </c>
      <c r="H147" s="8">
        <f>F147*VLOOKUP(D147,Ingredientes!$A$2:$I$167,9,FALSE)</f>
        <v/>
      </c>
    </row>
    <row r="148">
      <c r="A148" t="n">
        <v>22</v>
      </c>
      <c r="B148" t="inlineStr">
        <is>
          <t>Banoffee no pote</t>
        </is>
      </c>
      <c r="C148" t="inlineStr">
        <is>
          <t>Embalagem</t>
        </is>
      </c>
      <c r="D148" t="inlineStr">
        <is>
          <t>pote250</t>
        </is>
      </c>
      <c r="E148">
        <f>VLOOKUP(D148,Ingredientes!$A$2:$I$167,2,FALSE)</f>
        <v/>
      </c>
      <c r="F148" s="6" t="n">
        <v>1</v>
      </c>
      <c r="G148">
        <f>VLOOKUP(D148,Ingredientes!$A$2:$I$167,4,FALSE)&amp;". por unidade"</f>
        <v/>
      </c>
      <c r="H148" s="8">
        <f>F148*VLOOKUP(D148,Ingredientes!$A$2:$I$167,9,FALSE)</f>
        <v/>
      </c>
    </row>
    <row r="149">
      <c r="A149" t="n">
        <v>23</v>
      </c>
      <c r="B149" t="inlineStr">
        <is>
          <t>Torta de limão no pote</t>
        </is>
      </c>
      <c r="C149" t="inlineStr">
        <is>
          <t>Ingrediente</t>
        </is>
      </c>
      <c r="D149" t="inlineStr">
        <is>
          <t>bmaisena</t>
        </is>
      </c>
      <c r="E149">
        <f>VLOOKUP(D149,Ingredientes!$A$2:$I$167,2,FALSE)</f>
        <v/>
      </c>
      <c r="F149" s="6" t="n">
        <v>200</v>
      </c>
      <c r="G149">
        <f>VLOOKUP(D149,Ingredientes!$A$2:$I$167,4,FALSE)</f>
        <v/>
      </c>
      <c r="H149" s="8">
        <f>F149*VLOOKUP(D149,Ingredientes!$A$2:$I$167,9,FALSE)</f>
        <v/>
      </c>
    </row>
    <row r="150">
      <c r="A150" t="n">
        <v>23</v>
      </c>
      <c r="B150" t="inlineStr">
        <is>
          <t>Torta de limão no pote</t>
        </is>
      </c>
      <c r="C150" t="inlineStr">
        <is>
          <t>Ingrediente</t>
        </is>
      </c>
      <c r="D150" t="inlineStr">
        <is>
          <t>mant</t>
        </is>
      </c>
      <c r="E150">
        <f>VLOOKUP(D150,Ingredientes!$A$2:$I$167,2,FALSE)</f>
        <v/>
      </c>
      <c r="F150" s="6" t="n">
        <v>80</v>
      </c>
      <c r="G150">
        <f>VLOOKUP(D150,Ingredientes!$A$2:$I$167,4,FALSE)</f>
        <v/>
      </c>
      <c r="H150" s="8">
        <f>F150*VLOOKUP(D150,Ingredientes!$A$2:$I$167,9,FALSE)</f>
        <v/>
      </c>
    </row>
    <row r="151">
      <c r="A151" t="n">
        <v>23</v>
      </c>
      <c r="B151" t="inlineStr">
        <is>
          <t>Torta de limão no pote</t>
        </is>
      </c>
      <c r="C151" t="inlineStr">
        <is>
          <t>Ingrediente</t>
        </is>
      </c>
      <c r="D151" t="inlineStr">
        <is>
          <t>lc</t>
        </is>
      </c>
      <c r="E151">
        <f>VLOOKUP(D151,Ingredientes!$A$2:$I$167,2,FALSE)</f>
        <v/>
      </c>
      <c r="F151" s="6" t="n">
        <v>395</v>
      </c>
      <c r="G151">
        <f>VLOOKUP(D151,Ingredientes!$A$2:$I$167,4,FALSE)</f>
        <v/>
      </c>
      <c r="H151" s="8">
        <f>F151*VLOOKUP(D151,Ingredientes!$A$2:$I$167,9,FALSE)</f>
        <v/>
      </c>
    </row>
    <row r="152">
      <c r="A152" t="n">
        <v>23</v>
      </c>
      <c r="B152" t="inlineStr">
        <is>
          <t>Torta de limão no pote</t>
        </is>
      </c>
      <c r="C152" t="inlineStr">
        <is>
          <t>Ingrediente</t>
        </is>
      </c>
      <c r="D152" t="inlineStr">
        <is>
          <t>cl</t>
        </is>
      </c>
      <c r="E152">
        <f>VLOOKUP(D152,Ingredientes!$A$2:$I$167,2,FALSE)</f>
        <v/>
      </c>
      <c r="F152" s="6" t="n">
        <v>200</v>
      </c>
      <c r="G152">
        <f>VLOOKUP(D152,Ingredientes!$A$2:$I$167,4,FALSE)</f>
        <v/>
      </c>
      <c r="H152" s="8">
        <f>F152*VLOOKUP(D152,Ingredientes!$A$2:$I$167,9,FALSE)</f>
        <v/>
      </c>
    </row>
    <row r="153">
      <c r="A153" t="n">
        <v>23</v>
      </c>
      <c r="B153" t="inlineStr">
        <is>
          <t>Torta de limão no pote</t>
        </is>
      </c>
      <c r="C153" t="inlineStr">
        <is>
          <t>Ingrediente</t>
        </is>
      </c>
      <c r="D153" t="inlineStr">
        <is>
          <t>limao</t>
        </is>
      </c>
      <c r="E153">
        <f>VLOOKUP(D153,Ingredientes!$A$2:$I$167,2,FALSE)</f>
        <v/>
      </c>
      <c r="F153" s="6" t="n">
        <v>300</v>
      </c>
      <c r="G153">
        <f>VLOOKUP(D153,Ingredientes!$A$2:$I$167,4,FALSE)</f>
        <v/>
      </c>
      <c r="H153" s="8">
        <f>F153*VLOOKUP(D153,Ingredientes!$A$2:$I$167,9,FALSE)</f>
        <v/>
      </c>
    </row>
    <row r="154">
      <c r="A154" t="n">
        <v>23</v>
      </c>
      <c r="B154" t="inlineStr">
        <is>
          <t>Torta de limão no pote</t>
        </is>
      </c>
      <c r="C154" t="inlineStr">
        <is>
          <t>Ingrediente</t>
        </is>
      </c>
      <c r="D154" t="inlineStr">
        <is>
          <t>chant</t>
        </is>
      </c>
      <c r="E154">
        <f>VLOOKUP(D154,Ingredientes!$A$2:$I$167,2,FALSE)</f>
        <v/>
      </c>
      <c r="F154" s="6" t="n">
        <v>200</v>
      </c>
      <c r="G154">
        <f>VLOOKUP(D154,Ingredientes!$A$2:$I$167,4,FALSE)</f>
        <v/>
      </c>
      <c r="H154" s="8">
        <f>F154*VLOOKUP(D154,Ingredientes!$A$2:$I$167,9,FALSE)</f>
        <v/>
      </c>
    </row>
    <row r="155">
      <c r="A155" t="n">
        <v>23</v>
      </c>
      <c r="B155" t="inlineStr">
        <is>
          <t>Torta de limão no pote</t>
        </is>
      </c>
      <c r="C155" t="inlineStr">
        <is>
          <t>Embalagem</t>
        </is>
      </c>
      <c r="D155" t="inlineStr">
        <is>
          <t>pote250</t>
        </is>
      </c>
      <c r="E155">
        <f>VLOOKUP(D155,Ingredientes!$A$2:$I$167,2,FALSE)</f>
        <v/>
      </c>
      <c r="F155" s="6" t="n">
        <v>1</v>
      </c>
      <c r="G155">
        <f>VLOOKUP(D155,Ingredientes!$A$2:$I$167,4,FALSE)&amp;". por unidade"</f>
        <v/>
      </c>
      <c r="H155" s="8">
        <f>F155*VLOOKUP(D155,Ingredientes!$A$2:$I$167,9,FALSE)</f>
        <v/>
      </c>
    </row>
    <row r="156">
      <c r="A156" t="n">
        <v>24</v>
      </c>
      <c r="B156" t="inlineStr">
        <is>
          <t>Cheesecake no pote</t>
        </is>
      </c>
      <c r="C156" t="inlineStr">
        <is>
          <t>Ingrediente</t>
        </is>
      </c>
      <c r="D156" t="inlineStr">
        <is>
          <t>bmaisena</t>
        </is>
      </c>
      <c r="E156">
        <f>VLOOKUP(D156,Ingredientes!$A$2:$I$167,2,FALSE)</f>
        <v/>
      </c>
      <c r="F156" s="6" t="n">
        <v>150</v>
      </c>
      <c r="G156">
        <f>VLOOKUP(D156,Ingredientes!$A$2:$I$167,4,FALSE)</f>
        <v/>
      </c>
      <c r="H156" s="8">
        <f>F156*VLOOKUP(D156,Ingredientes!$A$2:$I$167,9,FALSE)</f>
        <v/>
      </c>
    </row>
    <row r="157">
      <c r="A157" t="n">
        <v>24</v>
      </c>
      <c r="B157" t="inlineStr">
        <is>
          <t>Cheesecake no pote</t>
        </is>
      </c>
      <c r="C157" t="inlineStr">
        <is>
          <t>Ingrediente</t>
        </is>
      </c>
      <c r="D157" t="inlineStr">
        <is>
          <t>mant</t>
        </is>
      </c>
      <c r="E157">
        <f>VLOOKUP(D157,Ingredientes!$A$2:$I$167,2,FALSE)</f>
        <v/>
      </c>
      <c r="F157" s="6" t="n">
        <v>60</v>
      </c>
      <c r="G157">
        <f>VLOOKUP(D157,Ingredientes!$A$2:$I$167,4,FALSE)</f>
        <v/>
      </c>
      <c r="H157" s="8">
        <f>F157*VLOOKUP(D157,Ingredientes!$A$2:$I$167,9,FALSE)</f>
        <v/>
      </c>
    </row>
    <row r="158">
      <c r="A158" t="n">
        <v>24</v>
      </c>
      <c r="B158" t="inlineStr">
        <is>
          <t>Cheesecake no pote</t>
        </is>
      </c>
      <c r="C158" t="inlineStr">
        <is>
          <t>Ingrediente</t>
        </is>
      </c>
      <c r="D158" t="inlineStr">
        <is>
          <t>cc</t>
        </is>
      </c>
      <c r="E158">
        <f>VLOOKUP(D158,Ingredientes!$A$2:$I$167,2,FALSE)</f>
        <v/>
      </c>
      <c r="F158" s="6" t="n">
        <v>300</v>
      </c>
      <c r="G158">
        <f>VLOOKUP(D158,Ingredientes!$A$2:$I$167,4,FALSE)</f>
        <v/>
      </c>
      <c r="H158" s="8">
        <f>F158*VLOOKUP(D158,Ingredientes!$A$2:$I$167,9,FALSE)</f>
        <v/>
      </c>
    </row>
    <row r="159">
      <c r="A159" t="n">
        <v>24</v>
      </c>
      <c r="B159" t="inlineStr">
        <is>
          <t>Cheesecake no pote</t>
        </is>
      </c>
      <c r="C159" t="inlineStr">
        <is>
          <t>Ingrediente</t>
        </is>
      </c>
      <c r="D159" t="inlineStr">
        <is>
          <t>lc</t>
        </is>
      </c>
      <c r="E159">
        <f>VLOOKUP(D159,Ingredientes!$A$2:$I$167,2,FALSE)</f>
        <v/>
      </c>
      <c r="F159" s="6" t="n">
        <v>395</v>
      </c>
      <c r="G159">
        <f>VLOOKUP(D159,Ingredientes!$A$2:$I$167,4,FALSE)</f>
        <v/>
      </c>
      <c r="H159" s="8">
        <f>F159*VLOOKUP(D159,Ingredientes!$A$2:$I$167,9,FALSE)</f>
        <v/>
      </c>
    </row>
    <row r="160">
      <c r="A160" t="n">
        <v>24</v>
      </c>
      <c r="B160" t="inlineStr">
        <is>
          <t>Cheesecake no pote</t>
        </is>
      </c>
      <c r="C160" t="inlineStr">
        <is>
          <t>Ingrediente</t>
        </is>
      </c>
      <c r="D160" t="inlineStr">
        <is>
          <t>limao</t>
        </is>
      </c>
      <c r="E160">
        <f>VLOOKUP(D160,Ingredientes!$A$2:$I$167,2,FALSE)</f>
        <v/>
      </c>
      <c r="F160" s="6" t="n">
        <v>100</v>
      </c>
      <c r="G160">
        <f>VLOOKUP(D160,Ingredientes!$A$2:$I$167,4,FALSE)</f>
        <v/>
      </c>
      <c r="H160" s="8">
        <f>F160*VLOOKUP(D160,Ingredientes!$A$2:$I$167,9,FALSE)</f>
        <v/>
      </c>
    </row>
    <row r="161">
      <c r="A161" t="n">
        <v>24</v>
      </c>
      <c r="B161" t="inlineStr">
        <is>
          <t>Cheesecake no pote</t>
        </is>
      </c>
      <c r="C161" t="inlineStr">
        <is>
          <t>Ingrediente</t>
        </is>
      </c>
      <c r="D161" t="inlineStr">
        <is>
          <t>morcong</t>
        </is>
      </c>
      <c r="E161">
        <f>VLOOKUP(D161,Ingredientes!$A$2:$I$167,2,FALSE)</f>
        <v/>
      </c>
      <c r="F161" s="6" t="n">
        <v>300</v>
      </c>
      <c r="G161">
        <f>VLOOKUP(D161,Ingredientes!$A$2:$I$167,4,FALSE)</f>
        <v/>
      </c>
      <c r="H161" s="8">
        <f>F161*VLOOKUP(D161,Ingredientes!$A$2:$I$167,9,FALSE)</f>
        <v/>
      </c>
    </row>
    <row r="162">
      <c r="A162" t="n">
        <v>24</v>
      </c>
      <c r="B162" t="inlineStr">
        <is>
          <t>Cheesecake no pote</t>
        </is>
      </c>
      <c r="C162" t="inlineStr">
        <is>
          <t>Ingrediente</t>
        </is>
      </c>
      <c r="D162" t="inlineStr">
        <is>
          <t>acucar</t>
        </is>
      </c>
      <c r="E162">
        <f>VLOOKUP(D162,Ingredientes!$A$2:$I$167,2,FALSE)</f>
        <v/>
      </c>
      <c r="F162" s="6" t="n">
        <v>100</v>
      </c>
      <c r="G162">
        <f>VLOOKUP(D162,Ingredientes!$A$2:$I$167,4,FALSE)</f>
        <v/>
      </c>
      <c r="H162" s="8">
        <f>F162*VLOOKUP(D162,Ingredientes!$A$2:$I$167,9,FALSE)</f>
        <v/>
      </c>
    </row>
    <row r="163">
      <c r="A163" t="n">
        <v>24</v>
      </c>
      <c r="B163" t="inlineStr">
        <is>
          <t>Cheesecake no pote</t>
        </is>
      </c>
      <c r="C163" t="inlineStr">
        <is>
          <t>Embalagem</t>
        </is>
      </c>
      <c r="D163" t="inlineStr">
        <is>
          <t>pote250</t>
        </is>
      </c>
      <c r="E163">
        <f>VLOOKUP(D163,Ingredientes!$A$2:$I$167,2,FALSE)</f>
        <v/>
      </c>
      <c r="F163" s="6" t="n">
        <v>1</v>
      </c>
      <c r="G163">
        <f>VLOOKUP(D163,Ingredientes!$A$2:$I$167,4,FALSE)&amp;". por unidade"</f>
        <v/>
      </c>
      <c r="H163" s="8">
        <f>F163*VLOOKUP(D163,Ingredientes!$A$2:$I$167,9,FALSE)</f>
        <v/>
      </c>
    </row>
    <row r="164">
      <c r="A164" t="n">
        <v>25</v>
      </c>
      <c r="B164" t="inlineStr">
        <is>
          <t>Sobremesa na travessa por encomenda</t>
        </is>
      </c>
      <c r="C164" t="inlineStr">
        <is>
          <t>Ingrediente</t>
        </is>
      </c>
      <c r="D164" t="inlineStr">
        <is>
          <t>abacaxi</t>
        </is>
      </c>
      <c r="E164">
        <f>VLOOKUP(D164,Ingredientes!$A$2:$I$167,2,FALSE)</f>
        <v/>
      </c>
      <c r="F164" s="6" t="n">
        <v>1</v>
      </c>
      <c r="G164">
        <f>VLOOKUP(D164,Ingredientes!$A$2:$I$167,4,FALSE)</f>
        <v/>
      </c>
      <c r="H164" s="8">
        <f>F164*VLOOKUP(D164,Ingredientes!$A$2:$I$167,9,FALSE)</f>
        <v/>
      </c>
    </row>
    <row r="165">
      <c r="A165" t="n">
        <v>25</v>
      </c>
      <c r="B165" t="inlineStr">
        <is>
          <t>Sobremesa na travessa por encomenda</t>
        </is>
      </c>
      <c r="C165" t="inlineStr">
        <is>
          <t>Ingrediente</t>
        </is>
      </c>
      <c r="D165" t="inlineStr">
        <is>
          <t>acucar</t>
        </is>
      </c>
      <c r="E165">
        <f>VLOOKUP(D165,Ingredientes!$A$2:$I$167,2,FALSE)</f>
        <v/>
      </c>
      <c r="F165" s="6" t="n">
        <v>150</v>
      </c>
      <c r="G165">
        <f>VLOOKUP(D165,Ingredientes!$A$2:$I$167,4,FALSE)</f>
        <v/>
      </c>
      <c r="H165" s="8">
        <f>F165*VLOOKUP(D165,Ingredientes!$A$2:$I$167,9,FALSE)</f>
        <v/>
      </c>
    </row>
    <row r="166">
      <c r="A166" t="n">
        <v>25</v>
      </c>
      <c r="B166" t="inlineStr">
        <is>
          <t>Sobremesa na travessa por encomenda</t>
        </is>
      </c>
      <c r="C166" t="inlineStr">
        <is>
          <t>Ingrediente</t>
        </is>
      </c>
      <c r="D166" t="inlineStr">
        <is>
          <t>leite</t>
        </is>
      </c>
      <c r="E166">
        <f>VLOOKUP(D166,Ingredientes!$A$2:$I$167,2,FALSE)</f>
        <v/>
      </c>
      <c r="F166" s="6" t="n">
        <v>500</v>
      </c>
      <c r="G166">
        <f>VLOOKUP(D166,Ingredientes!$A$2:$I$167,4,FALSE)</f>
        <v/>
      </c>
      <c r="H166" s="8">
        <f>F166*VLOOKUP(D166,Ingredientes!$A$2:$I$167,9,FALSE)</f>
        <v/>
      </c>
    </row>
    <row r="167">
      <c r="A167" t="n">
        <v>25</v>
      </c>
      <c r="B167" t="inlineStr">
        <is>
          <t>Sobremesa na travessa por encomenda</t>
        </is>
      </c>
      <c r="C167" t="inlineStr">
        <is>
          <t>Ingrediente</t>
        </is>
      </c>
      <c r="D167" t="inlineStr">
        <is>
          <t>lc</t>
        </is>
      </c>
      <c r="E167">
        <f>VLOOKUP(D167,Ingredientes!$A$2:$I$167,2,FALSE)</f>
        <v/>
      </c>
      <c r="F167" s="6" t="n">
        <v>395</v>
      </c>
      <c r="G167">
        <f>VLOOKUP(D167,Ingredientes!$A$2:$I$167,4,FALSE)</f>
        <v/>
      </c>
      <c r="H167" s="8">
        <f>F167*VLOOKUP(D167,Ingredientes!$A$2:$I$167,9,FALSE)</f>
        <v/>
      </c>
    </row>
    <row r="168">
      <c r="A168" t="n">
        <v>25</v>
      </c>
      <c r="B168" t="inlineStr">
        <is>
          <t>Sobremesa na travessa por encomenda</t>
        </is>
      </c>
      <c r="C168" t="inlineStr">
        <is>
          <t>Ingrediente</t>
        </is>
      </c>
      <c r="D168" t="inlineStr">
        <is>
          <t>amido</t>
        </is>
      </c>
      <c r="E168">
        <f>VLOOKUP(D168,Ingredientes!$A$2:$I$167,2,FALSE)</f>
        <v/>
      </c>
      <c r="F168" s="6" t="n">
        <v>30</v>
      </c>
      <c r="G168">
        <f>VLOOKUP(D168,Ingredientes!$A$2:$I$167,4,FALSE)</f>
        <v/>
      </c>
      <c r="H168" s="8">
        <f>F168*VLOOKUP(D168,Ingredientes!$A$2:$I$167,9,FALSE)</f>
        <v/>
      </c>
    </row>
    <row r="169">
      <c r="A169" t="n">
        <v>25</v>
      </c>
      <c r="B169" t="inlineStr">
        <is>
          <t>Sobremesa na travessa por encomenda</t>
        </is>
      </c>
      <c r="C169" t="inlineStr">
        <is>
          <t>Ingrediente</t>
        </is>
      </c>
      <c r="D169" t="inlineStr">
        <is>
          <t>chant</t>
        </is>
      </c>
      <c r="E169">
        <f>VLOOKUP(D169,Ingredientes!$A$2:$I$167,2,FALSE)</f>
        <v/>
      </c>
      <c r="F169" s="6" t="n">
        <v>300</v>
      </c>
      <c r="G169">
        <f>VLOOKUP(D169,Ingredientes!$A$2:$I$167,4,FALSE)</f>
        <v/>
      </c>
      <c r="H169" s="8">
        <f>F169*VLOOKUP(D169,Ingredientes!$A$2:$I$167,9,FALSE)</f>
        <v/>
      </c>
    </row>
    <row r="170">
      <c r="A170" t="n">
        <v>25</v>
      </c>
      <c r="B170" t="inlineStr">
        <is>
          <t>Sobremesa na travessa por encomenda</t>
        </is>
      </c>
      <c r="C170" t="inlineStr">
        <is>
          <t>Embalagem</t>
        </is>
      </c>
      <c r="D170" t="inlineStr">
        <is>
          <t>alu36</t>
        </is>
      </c>
      <c r="E170">
        <f>VLOOKUP(D170,Ingredientes!$A$2:$I$167,2,FALSE)</f>
        <v/>
      </c>
      <c r="F170" s="6" t="n">
        <v>1</v>
      </c>
      <c r="G170">
        <f>VLOOKUP(D170,Ingredientes!$A$2:$I$167,4,FALSE)&amp;". por unidade"</f>
        <v/>
      </c>
      <c r="H170" s="8">
        <f>F170*VLOOKUP(D170,Ingredientes!$A$2:$I$167,9,FALSE)</f>
        <v/>
      </c>
    </row>
    <row r="171">
      <c r="A171" t="n">
        <v>26</v>
      </c>
      <c r="B171" t="inlineStr">
        <is>
          <t>Morango do amor no pote</t>
        </is>
      </c>
      <c r="C171" t="inlineStr">
        <is>
          <t>Ingrediente</t>
        </is>
      </c>
      <c r="D171" t="inlineStr">
        <is>
          <t>morango</t>
        </is>
      </c>
      <c r="E171">
        <f>VLOOKUP(D171,Ingredientes!$A$2:$I$167,2,FALSE)</f>
        <v/>
      </c>
      <c r="F171" s="6" t="n">
        <v>400</v>
      </c>
      <c r="G171">
        <f>VLOOKUP(D171,Ingredientes!$A$2:$I$167,4,FALSE)</f>
        <v/>
      </c>
      <c r="H171" s="8">
        <f>F171*VLOOKUP(D171,Ingredientes!$A$2:$I$167,9,FALSE)</f>
        <v/>
      </c>
    </row>
    <row r="172">
      <c r="A172" t="n">
        <v>26</v>
      </c>
      <c r="B172" t="inlineStr">
        <is>
          <t>Morango do amor no pote</t>
        </is>
      </c>
      <c r="C172" t="inlineStr">
        <is>
          <t>Ingrediente</t>
        </is>
      </c>
      <c r="D172" t="inlineStr">
        <is>
          <t>lc</t>
        </is>
      </c>
      <c r="E172">
        <f>VLOOKUP(D172,Ingredientes!$A$2:$I$167,2,FALSE)</f>
        <v/>
      </c>
      <c r="F172" s="6" t="n">
        <v>395</v>
      </c>
      <c r="G172">
        <f>VLOOKUP(D172,Ingredientes!$A$2:$I$167,4,FALSE)</f>
        <v/>
      </c>
      <c r="H172" s="8">
        <f>F172*VLOOKUP(D172,Ingredientes!$A$2:$I$167,9,FALSE)</f>
        <v/>
      </c>
    </row>
    <row r="173">
      <c r="A173" t="n">
        <v>26</v>
      </c>
      <c r="B173" t="inlineStr">
        <is>
          <t>Morango do amor no pote</t>
        </is>
      </c>
      <c r="C173" t="inlineStr">
        <is>
          <t>Ingrediente</t>
        </is>
      </c>
      <c r="D173" t="inlineStr">
        <is>
          <t>cl</t>
        </is>
      </c>
      <c r="E173">
        <f>VLOOKUP(D173,Ingredientes!$A$2:$I$167,2,FALSE)</f>
        <v/>
      </c>
      <c r="F173" s="6" t="n">
        <v>100</v>
      </c>
      <c r="G173">
        <f>VLOOKUP(D173,Ingredientes!$A$2:$I$167,4,FALSE)</f>
        <v/>
      </c>
      <c r="H173" s="8">
        <f>F173*VLOOKUP(D173,Ingredientes!$A$2:$I$167,9,FALSE)</f>
        <v/>
      </c>
    </row>
    <row r="174">
      <c r="A174" t="n">
        <v>26</v>
      </c>
      <c r="B174" t="inlineStr">
        <is>
          <t>Morango do amor no pote</t>
        </is>
      </c>
      <c r="C174" t="inlineStr">
        <is>
          <t>Ingrediente</t>
        </is>
      </c>
      <c r="D174" t="inlineStr">
        <is>
          <t>mant</t>
        </is>
      </c>
      <c r="E174">
        <f>VLOOKUP(D174,Ingredientes!$A$2:$I$167,2,FALSE)</f>
        <v/>
      </c>
      <c r="F174" s="6" t="n">
        <v>10</v>
      </c>
      <c r="G174">
        <f>VLOOKUP(D174,Ingredientes!$A$2:$I$167,4,FALSE)</f>
        <v/>
      </c>
      <c r="H174" s="8">
        <f>F174*VLOOKUP(D174,Ingredientes!$A$2:$I$167,9,FALSE)</f>
        <v/>
      </c>
    </row>
    <row r="175">
      <c r="A175" t="n">
        <v>26</v>
      </c>
      <c r="B175" t="inlineStr">
        <is>
          <t>Morango do amor no pote</t>
        </is>
      </c>
      <c r="C175" t="inlineStr">
        <is>
          <t>Ingrediente</t>
        </is>
      </c>
      <c r="D175" t="inlineStr">
        <is>
          <t>acucar</t>
        </is>
      </c>
      <c r="E175">
        <f>VLOOKUP(D175,Ingredientes!$A$2:$I$167,2,FALSE)</f>
        <v/>
      </c>
      <c r="F175" s="6" t="n">
        <v>300</v>
      </c>
      <c r="G175">
        <f>VLOOKUP(D175,Ingredientes!$A$2:$I$167,4,FALSE)</f>
        <v/>
      </c>
      <c r="H175" s="8">
        <f>F175*VLOOKUP(D175,Ingredientes!$A$2:$I$167,9,FALSE)</f>
        <v/>
      </c>
    </row>
    <row r="176">
      <c r="A176" t="n">
        <v>26</v>
      </c>
      <c r="B176" t="inlineStr">
        <is>
          <t>Morango do amor no pote</t>
        </is>
      </c>
      <c r="C176" t="inlineStr">
        <is>
          <t>Ingrediente</t>
        </is>
      </c>
      <c r="D176" t="inlineStr">
        <is>
          <t>gelat</t>
        </is>
      </c>
      <c r="E176">
        <f>VLOOKUP(D176,Ingredientes!$A$2:$I$167,2,FALSE)</f>
        <v/>
      </c>
      <c r="F176" s="6" t="n">
        <v>20</v>
      </c>
      <c r="G176">
        <f>VLOOKUP(D176,Ingredientes!$A$2:$I$167,4,FALSE)</f>
        <v/>
      </c>
      <c r="H176" s="8">
        <f>F176*VLOOKUP(D176,Ingredientes!$A$2:$I$167,9,FALSE)</f>
        <v/>
      </c>
    </row>
    <row r="177">
      <c r="A177" t="n">
        <v>26</v>
      </c>
      <c r="B177" t="inlineStr">
        <is>
          <t>Morango do amor no pote</t>
        </is>
      </c>
      <c r="C177" t="inlineStr">
        <is>
          <t>Embalagem</t>
        </is>
      </c>
      <c r="D177" t="inlineStr">
        <is>
          <t>pote250</t>
        </is>
      </c>
      <c r="E177">
        <f>VLOOKUP(D177,Ingredientes!$A$2:$I$167,2,FALSE)</f>
        <v/>
      </c>
      <c r="F177" s="6" t="n">
        <v>1</v>
      </c>
      <c r="G177">
        <f>VLOOKUP(D177,Ingredientes!$A$2:$I$167,4,FALSE)&amp;". por unidade"</f>
        <v/>
      </c>
      <c r="H177" s="8">
        <f>F177*VLOOKUP(D177,Ingredientes!$A$2:$I$167,9,FALSE)</f>
        <v/>
      </c>
    </row>
    <row r="178">
      <c r="A178" t="n">
        <v>27</v>
      </c>
      <c r="B178" t="inlineStr">
        <is>
          <t>Açaí montado no copo</t>
        </is>
      </c>
      <c r="C178" t="inlineStr">
        <is>
          <t>Ingrediente</t>
        </is>
      </c>
      <c r="D178" t="inlineStr">
        <is>
          <t>acai</t>
        </is>
      </c>
      <c r="E178">
        <f>VLOOKUP(D178,Ingredientes!$A$2:$I$167,2,FALSE)</f>
        <v/>
      </c>
      <c r="F178" s="6" t="n">
        <v>1150</v>
      </c>
      <c r="G178">
        <f>VLOOKUP(D178,Ingredientes!$A$2:$I$167,4,FALSE)</f>
        <v/>
      </c>
      <c r="H178" s="8">
        <f>F178*VLOOKUP(D178,Ingredientes!$A$2:$I$167,9,FALSE)</f>
        <v/>
      </c>
    </row>
    <row r="179">
      <c r="A179" t="n">
        <v>27</v>
      </c>
      <c r="B179" t="inlineStr">
        <is>
          <t>Açaí montado no copo</t>
        </is>
      </c>
      <c r="C179" t="inlineStr">
        <is>
          <t>Ingrediente</t>
        </is>
      </c>
      <c r="D179" t="inlineStr">
        <is>
          <t>banana</t>
        </is>
      </c>
      <c r="E179">
        <f>VLOOKUP(D179,Ingredientes!$A$2:$I$167,2,FALSE)</f>
        <v/>
      </c>
      <c r="F179" s="6" t="n">
        <v>300</v>
      </c>
      <c r="G179">
        <f>VLOOKUP(D179,Ingredientes!$A$2:$I$167,4,FALSE)</f>
        <v/>
      </c>
      <c r="H179" s="8">
        <f>F179*VLOOKUP(D179,Ingredientes!$A$2:$I$167,9,FALSE)</f>
        <v/>
      </c>
    </row>
    <row r="180">
      <c r="A180" t="n">
        <v>27</v>
      </c>
      <c r="B180" t="inlineStr">
        <is>
          <t>Açaí montado no copo</t>
        </is>
      </c>
      <c r="C180" t="inlineStr">
        <is>
          <t>Ingrediente</t>
        </is>
      </c>
      <c r="D180" t="inlineStr">
        <is>
          <t>lpo</t>
        </is>
      </c>
      <c r="E180">
        <f>VLOOKUP(D180,Ingredientes!$A$2:$I$167,2,FALSE)</f>
        <v/>
      </c>
      <c r="F180" s="6" t="n">
        <v>100</v>
      </c>
      <c r="G180">
        <f>VLOOKUP(D180,Ingredientes!$A$2:$I$167,4,FALSE)</f>
        <v/>
      </c>
      <c r="H180" s="8">
        <f>F180*VLOOKUP(D180,Ingredientes!$A$2:$I$167,9,FALSE)</f>
        <v/>
      </c>
    </row>
    <row r="181">
      <c r="A181" t="n">
        <v>27</v>
      </c>
      <c r="B181" t="inlineStr">
        <is>
          <t>Açaí montado no copo</t>
        </is>
      </c>
      <c r="C181" t="inlineStr">
        <is>
          <t>Ingrediente</t>
        </is>
      </c>
      <c r="D181" t="inlineStr">
        <is>
          <t>morango</t>
        </is>
      </c>
      <c r="E181">
        <f>VLOOKUP(D181,Ingredientes!$A$2:$I$167,2,FALSE)</f>
        <v/>
      </c>
      <c r="F181" s="6" t="n">
        <v>200</v>
      </c>
      <c r="G181">
        <f>VLOOKUP(D181,Ingredientes!$A$2:$I$167,4,FALSE)</f>
        <v/>
      </c>
      <c r="H181" s="8">
        <f>F181*VLOOKUP(D181,Ingredientes!$A$2:$I$167,9,FALSE)</f>
        <v/>
      </c>
    </row>
    <row r="182">
      <c r="A182" t="n">
        <v>27</v>
      </c>
      <c r="B182" t="inlineStr">
        <is>
          <t>Açaí montado no copo</t>
        </is>
      </c>
      <c r="C182" t="inlineStr">
        <is>
          <t>Ingrediente</t>
        </is>
      </c>
      <c r="D182" t="inlineStr">
        <is>
          <t>lc</t>
        </is>
      </c>
      <c r="E182">
        <f>VLOOKUP(D182,Ingredientes!$A$2:$I$167,2,FALSE)</f>
        <v/>
      </c>
      <c r="F182" s="6" t="n">
        <v>200</v>
      </c>
      <c r="G182">
        <f>VLOOKUP(D182,Ingredientes!$A$2:$I$167,4,FALSE)</f>
        <v/>
      </c>
      <c r="H182" s="8">
        <f>F182*VLOOKUP(D182,Ingredientes!$A$2:$I$167,9,FALSE)</f>
        <v/>
      </c>
    </row>
    <row r="183">
      <c r="A183" t="n">
        <v>27</v>
      </c>
      <c r="B183" t="inlineStr">
        <is>
          <t>Açaí montado no copo</t>
        </is>
      </c>
      <c r="C183" t="inlineStr">
        <is>
          <t>Embalagem</t>
        </is>
      </c>
      <c r="D183" t="inlineStr">
        <is>
          <t>copo300</t>
        </is>
      </c>
      <c r="E183">
        <f>VLOOKUP(D183,Ingredientes!$A$2:$I$167,2,FALSE)</f>
        <v/>
      </c>
      <c r="F183" s="6" t="n">
        <v>1</v>
      </c>
      <c r="G183">
        <f>VLOOKUP(D183,Ingredientes!$A$2:$I$167,4,FALSE)&amp;". por unidade"</f>
        <v/>
      </c>
      <c r="H183" s="8">
        <f>F183*VLOOKUP(D183,Ingredientes!$A$2:$I$167,9,FALSE)</f>
        <v/>
      </c>
    </row>
    <row r="184">
      <c r="A184" t="n">
        <v>28</v>
      </c>
      <c r="B184" t="inlineStr">
        <is>
          <t>Salada de frutas no copo</t>
        </is>
      </c>
      <c r="C184" t="inlineStr">
        <is>
          <t>Ingrediente</t>
        </is>
      </c>
      <c r="D184" t="inlineStr">
        <is>
          <t>mamao</t>
        </is>
      </c>
      <c r="E184">
        <f>VLOOKUP(D184,Ingredientes!$A$2:$I$167,2,FALSE)</f>
        <v/>
      </c>
      <c r="F184" s="6" t="n">
        <v>1200</v>
      </c>
      <c r="G184">
        <f>VLOOKUP(D184,Ingredientes!$A$2:$I$167,4,FALSE)</f>
        <v/>
      </c>
      <c r="H184" s="8">
        <f>F184*VLOOKUP(D184,Ingredientes!$A$2:$I$167,9,FALSE)</f>
        <v/>
      </c>
    </row>
    <row r="185">
      <c r="A185" t="n">
        <v>28</v>
      </c>
      <c r="B185" t="inlineStr">
        <is>
          <t>Salada de frutas no copo</t>
        </is>
      </c>
      <c r="C185" t="inlineStr">
        <is>
          <t>Ingrediente</t>
        </is>
      </c>
      <c r="D185" t="inlineStr">
        <is>
          <t>banana</t>
        </is>
      </c>
      <c r="E185">
        <f>VLOOKUP(D185,Ingredientes!$A$2:$I$167,2,FALSE)</f>
        <v/>
      </c>
      <c r="F185" s="6" t="n">
        <v>500</v>
      </c>
      <c r="G185">
        <f>VLOOKUP(D185,Ingredientes!$A$2:$I$167,4,FALSE)</f>
        <v/>
      </c>
      <c r="H185" s="8">
        <f>F185*VLOOKUP(D185,Ingredientes!$A$2:$I$167,9,FALSE)</f>
        <v/>
      </c>
    </row>
    <row r="186">
      <c r="A186" t="n">
        <v>28</v>
      </c>
      <c r="B186" t="inlineStr">
        <is>
          <t>Salada de frutas no copo</t>
        </is>
      </c>
      <c r="C186" t="inlineStr">
        <is>
          <t>Ingrediente</t>
        </is>
      </c>
      <c r="D186" t="inlineStr">
        <is>
          <t>manga</t>
        </is>
      </c>
      <c r="E186">
        <f>VLOOKUP(D186,Ingredientes!$A$2:$I$167,2,FALSE)</f>
        <v/>
      </c>
      <c r="F186" s="6" t="n">
        <v>500</v>
      </c>
      <c r="G186">
        <f>VLOOKUP(D186,Ingredientes!$A$2:$I$167,4,FALSE)</f>
        <v/>
      </c>
      <c r="H186" s="8">
        <f>F186*VLOOKUP(D186,Ingredientes!$A$2:$I$167,9,FALSE)</f>
        <v/>
      </c>
    </row>
    <row r="187">
      <c r="A187" t="n">
        <v>28</v>
      </c>
      <c r="B187" t="inlineStr">
        <is>
          <t>Salada de frutas no copo</t>
        </is>
      </c>
      <c r="C187" t="inlineStr">
        <is>
          <t>Ingrediente</t>
        </is>
      </c>
      <c r="D187" t="inlineStr">
        <is>
          <t>uva</t>
        </is>
      </c>
      <c r="E187">
        <f>VLOOKUP(D187,Ingredientes!$A$2:$I$167,2,FALSE)</f>
        <v/>
      </c>
      <c r="F187" s="6" t="n">
        <v>500</v>
      </c>
      <c r="G187">
        <f>VLOOKUP(D187,Ingredientes!$A$2:$I$167,4,FALSE)</f>
        <v/>
      </c>
      <c r="H187" s="8">
        <f>F187*VLOOKUP(D187,Ingredientes!$A$2:$I$167,9,FALSE)</f>
        <v/>
      </c>
    </row>
    <row r="188">
      <c r="A188" t="n">
        <v>28</v>
      </c>
      <c r="B188" t="inlineStr">
        <is>
          <t>Salada de frutas no copo</t>
        </is>
      </c>
      <c r="C188" t="inlineStr">
        <is>
          <t>Ingrediente</t>
        </is>
      </c>
      <c r="D188" t="inlineStr">
        <is>
          <t>laranja</t>
        </is>
      </c>
      <c r="E188">
        <f>VLOOKUP(D188,Ingredientes!$A$2:$I$167,2,FALSE)</f>
        <v/>
      </c>
      <c r="F188" s="6" t="n">
        <v>1000</v>
      </c>
      <c r="G188">
        <f>VLOOKUP(D188,Ingredientes!$A$2:$I$167,4,FALSE)</f>
        <v/>
      </c>
      <c r="H188" s="8">
        <f>F188*VLOOKUP(D188,Ingredientes!$A$2:$I$167,9,FALSE)</f>
        <v/>
      </c>
    </row>
    <row r="189">
      <c r="A189" t="n">
        <v>28</v>
      </c>
      <c r="B189" t="inlineStr">
        <is>
          <t>Salada de frutas no copo</t>
        </is>
      </c>
      <c r="C189" t="inlineStr">
        <is>
          <t>Ingrediente</t>
        </is>
      </c>
      <c r="D189" t="inlineStr">
        <is>
          <t>abacaxi</t>
        </is>
      </c>
      <c r="E189">
        <f>VLOOKUP(D189,Ingredientes!$A$2:$I$167,2,FALSE)</f>
        <v/>
      </c>
      <c r="F189" s="6" t="n">
        <v>1</v>
      </c>
      <c r="G189">
        <f>VLOOKUP(D189,Ingredientes!$A$2:$I$167,4,FALSE)</f>
        <v/>
      </c>
      <c r="H189" s="8">
        <f>F189*VLOOKUP(D189,Ingredientes!$A$2:$I$167,9,FALSE)</f>
        <v/>
      </c>
    </row>
    <row r="190">
      <c r="A190" t="n">
        <v>28</v>
      </c>
      <c r="B190" t="inlineStr">
        <is>
          <t>Salada de frutas no copo</t>
        </is>
      </c>
      <c r="C190" t="inlineStr">
        <is>
          <t>Embalagem</t>
        </is>
      </c>
      <c r="D190" t="inlineStr">
        <is>
          <t>copo300</t>
        </is>
      </c>
      <c r="E190">
        <f>VLOOKUP(D190,Ingredientes!$A$2:$I$167,2,FALSE)</f>
        <v/>
      </c>
      <c r="F190" s="6" t="n">
        <v>1</v>
      </c>
      <c r="G190">
        <f>VLOOKUP(D190,Ingredientes!$A$2:$I$167,4,FALSE)&amp;". por unidade"</f>
        <v/>
      </c>
      <c r="H190" s="8">
        <f>F190*VLOOKUP(D190,Ingredientes!$A$2:$I$167,9,FALSE)</f>
        <v/>
      </c>
    </row>
    <row r="191">
      <c r="A191" t="n">
        <v>29</v>
      </c>
      <c r="B191" t="inlineStr">
        <is>
          <t>Arroz doce e canjica cremosa</t>
        </is>
      </c>
      <c r="C191" t="inlineStr">
        <is>
          <t>Ingrediente</t>
        </is>
      </c>
      <c r="D191" t="inlineStr">
        <is>
          <t>arroz</t>
        </is>
      </c>
      <c r="E191">
        <f>VLOOKUP(D191,Ingredientes!$A$2:$I$167,2,FALSE)</f>
        <v/>
      </c>
      <c r="F191" s="6" t="n">
        <v>250</v>
      </c>
      <c r="G191">
        <f>VLOOKUP(D191,Ingredientes!$A$2:$I$167,4,FALSE)</f>
        <v/>
      </c>
      <c r="H191" s="8">
        <f>F191*VLOOKUP(D191,Ingredientes!$A$2:$I$167,9,FALSE)</f>
        <v/>
      </c>
    </row>
    <row r="192">
      <c r="A192" t="n">
        <v>29</v>
      </c>
      <c r="B192" t="inlineStr">
        <is>
          <t>Arroz doce e canjica cremosa</t>
        </is>
      </c>
      <c r="C192" t="inlineStr">
        <is>
          <t>Ingrediente</t>
        </is>
      </c>
      <c r="D192" t="inlineStr">
        <is>
          <t>leite</t>
        </is>
      </c>
      <c r="E192">
        <f>VLOOKUP(D192,Ingredientes!$A$2:$I$167,2,FALSE)</f>
        <v/>
      </c>
      <c r="F192" s="6" t="n">
        <v>1000</v>
      </c>
      <c r="G192">
        <f>VLOOKUP(D192,Ingredientes!$A$2:$I$167,4,FALSE)</f>
        <v/>
      </c>
      <c r="H192" s="8">
        <f>F192*VLOOKUP(D192,Ingredientes!$A$2:$I$167,9,FALSE)</f>
        <v/>
      </c>
    </row>
    <row r="193">
      <c r="A193" t="n">
        <v>29</v>
      </c>
      <c r="B193" t="inlineStr">
        <is>
          <t>Arroz doce e canjica cremosa</t>
        </is>
      </c>
      <c r="C193" t="inlineStr">
        <is>
          <t>Ingrediente</t>
        </is>
      </c>
      <c r="D193" t="inlineStr">
        <is>
          <t>lc</t>
        </is>
      </c>
      <c r="E193">
        <f>VLOOKUP(D193,Ingredientes!$A$2:$I$167,2,FALSE)</f>
        <v/>
      </c>
      <c r="F193" s="6" t="n">
        <v>395</v>
      </c>
      <c r="G193">
        <f>VLOOKUP(D193,Ingredientes!$A$2:$I$167,4,FALSE)</f>
        <v/>
      </c>
      <c r="H193" s="8">
        <f>F193*VLOOKUP(D193,Ingredientes!$A$2:$I$167,9,FALSE)</f>
        <v/>
      </c>
    </row>
    <row r="194">
      <c r="A194" t="n">
        <v>29</v>
      </c>
      <c r="B194" t="inlineStr">
        <is>
          <t>Arroz doce e canjica cremosa</t>
        </is>
      </c>
      <c r="C194" t="inlineStr">
        <is>
          <t>Ingrediente</t>
        </is>
      </c>
      <c r="D194" t="inlineStr">
        <is>
          <t>acucar</t>
        </is>
      </c>
      <c r="E194">
        <f>VLOOKUP(D194,Ingredientes!$A$2:$I$167,2,FALSE)</f>
        <v/>
      </c>
      <c r="F194" s="6" t="n">
        <v>100</v>
      </c>
      <c r="G194">
        <f>VLOOKUP(D194,Ingredientes!$A$2:$I$167,4,FALSE)</f>
        <v/>
      </c>
      <c r="H194" s="8">
        <f>F194*VLOOKUP(D194,Ingredientes!$A$2:$I$167,9,FALSE)</f>
        <v/>
      </c>
    </row>
    <row r="195">
      <c r="A195" t="n">
        <v>29</v>
      </c>
      <c r="B195" t="inlineStr">
        <is>
          <t>Arroz doce e canjica cremosa</t>
        </is>
      </c>
      <c r="C195" t="inlineStr">
        <is>
          <t>Ingrediente</t>
        </is>
      </c>
      <c r="D195" t="inlineStr">
        <is>
          <t>canela</t>
        </is>
      </c>
      <c r="E195">
        <f>VLOOKUP(D195,Ingredientes!$A$2:$I$167,2,FALSE)</f>
        <v/>
      </c>
      <c r="F195" s="6" t="n">
        <v>3</v>
      </c>
      <c r="G195">
        <f>VLOOKUP(D195,Ingredientes!$A$2:$I$167,4,FALSE)</f>
        <v/>
      </c>
      <c r="H195" s="8">
        <f>F195*VLOOKUP(D195,Ingredientes!$A$2:$I$167,9,FALSE)</f>
        <v/>
      </c>
    </row>
    <row r="196">
      <c r="A196" t="n">
        <v>29</v>
      </c>
      <c r="B196" t="inlineStr">
        <is>
          <t>Arroz doce e canjica cremosa</t>
        </is>
      </c>
      <c r="C196" t="inlineStr">
        <is>
          <t>Ingrediente</t>
        </is>
      </c>
      <c r="D196" t="inlineStr">
        <is>
          <t>cravo</t>
        </is>
      </c>
      <c r="E196">
        <f>VLOOKUP(D196,Ingredientes!$A$2:$I$167,2,FALSE)</f>
        <v/>
      </c>
      <c r="F196" s="6" t="n">
        <v>1</v>
      </c>
      <c r="G196">
        <f>VLOOKUP(D196,Ingredientes!$A$2:$I$167,4,FALSE)</f>
        <v/>
      </c>
      <c r="H196" s="8">
        <f>F196*VLOOKUP(D196,Ingredientes!$A$2:$I$167,9,FALSE)</f>
        <v/>
      </c>
    </row>
    <row r="197">
      <c r="A197" t="n">
        <v>29</v>
      </c>
      <c r="B197" t="inlineStr">
        <is>
          <t>Arroz doce e canjica cremosa</t>
        </is>
      </c>
      <c r="C197" t="inlineStr">
        <is>
          <t>Embalagem</t>
        </is>
      </c>
      <c r="D197" t="inlineStr">
        <is>
          <t>pote250</t>
        </is>
      </c>
      <c r="E197">
        <f>VLOOKUP(D197,Ingredientes!$A$2:$I$167,2,FALSE)</f>
        <v/>
      </c>
      <c r="F197" s="6" t="n">
        <v>1</v>
      </c>
      <c r="G197">
        <f>VLOOKUP(D197,Ingredientes!$A$2:$I$167,4,FALSE)&amp;". por unidade"</f>
        <v/>
      </c>
      <c r="H197" s="8">
        <f>F197*VLOOKUP(D197,Ingredientes!$A$2:$I$167,9,FALSE)</f>
        <v/>
      </c>
    </row>
    <row r="198">
      <c r="A198" t="n">
        <v>30</v>
      </c>
      <c r="B198" t="inlineStr">
        <is>
          <t>Gelatina colorida e mosaico</t>
        </is>
      </c>
      <c r="C198" t="inlineStr">
        <is>
          <t>Ingrediente</t>
        </is>
      </c>
      <c r="D198" t="inlineStr">
        <is>
          <t>gelat</t>
        </is>
      </c>
      <c r="E198">
        <f>VLOOKUP(D198,Ingredientes!$A$2:$I$167,2,FALSE)</f>
        <v/>
      </c>
      <c r="F198" s="6" t="n">
        <v>60</v>
      </c>
      <c r="G198">
        <f>VLOOKUP(D198,Ingredientes!$A$2:$I$167,4,FALSE)</f>
        <v/>
      </c>
      <c r="H198" s="8">
        <f>F198*VLOOKUP(D198,Ingredientes!$A$2:$I$167,9,FALSE)</f>
        <v/>
      </c>
    </row>
    <row r="199">
      <c r="A199" t="n">
        <v>30</v>
      </c>
      <c r="B199" t="inlineStr">
        <is>
          <t>Gelatina colorida e mosaico</t>
        </is>
      </c>
      <c r="C199" t="inlineStr">
        <is>
          <t>Ingrediente</t>
        </is>
      </c>
      <c r="D199" t="inlineStr">
        <is>
          <t>gelinc</t>
        </is>
      </c>
      <c r="E199">
        <f>VLOOKUP(D199,Ingredientes!$A$2:$I$167,2,FALSE)</f>
        <v/>
      </c>
      <c r="F199" s="6" t="n">
        <v>12</v>
      </c>
      <c r="G199">
        <f>VLOOKUP(D199,Ingredientes!$A$2:$I$167,4,FALSE)</f>
        <v/>
      </c>
      <c r="H199" s="8">
        <f>F199*VLOOKUP(D199,Ingredientes!$A$2:$I$167,9,FALSE)</f>
        <v/>
      </c>
    </row>
    <row r="200">
      <c r="A200" t="n">
        <v>30</v>
      </c>
      <c r="B200" t="inlineStr">
        <is>
          <t>Gelatina colorida e mosaico</t>
        </is>
      </c>
      <c r="C200" t="inlineStr">
        <is>
          <t>Ingrediente</t>
        </is>
      </c>
      <c r="D200" t="inlineStr">
        <is>
          <t>lc</t>
        </is>
      </c>
      <c r="E200">
        <f>VLOOKUP(D200,Ingredientes!$A$2:$I$167,2,FALSE)</f>
        <v/>
      </c>
      <c r="F200" s="6" t="n">
        <v>395</v>
      </c>
      <c r="G200">
        <f>VLOOKUP(D200,Ingredientes!$A$2:$I$167,4,FALSE)</f>
        <v/>
      </c>
      <c r="H200" s="8">
        <f>F200*VLOOKUP(D200,Ingredientes!$A$2:$I$167,9,FALSE)</f>
        <v/>
      </c>
    </row>
    <row r="201">
      <c r="A201" t="n">
        <v>30</v>
      </c>
      <c r="B201" t="inlineStr">
        <is>
          <t>Gelatina colorida e mosaico</t>
        </is>
      </c>
      <c r="C201" t="inlineStr">
        <is>
          <t>Ingrediente</t>
        </is>
      </c>
      <c r="D201" t="inlineStr">
        <is>
          <t>cl</t>
        </is>
      </c>
      <c r="E201">
        <f>VLOOKUP(D201,Ingredientes!$A$2:$I$167,2,FALSE)</f>
        <v/>
      </c>
      <c r="F201" s="6" t="n">
        <v>200</v>
      </c>
      <c r="G201">
        <f>VLOOKUP(D201,Ingredientes!$A$2:$I$167,4,FALSE)</f>
        <v/>
      </c>
      <c r="H201" s="8">
        <f>F201*VLOOKUP(D201,Ingredientes!$A$2:$I$167,9,FALSE)</f>
        <v/>
      </c>
    </row>
    <row r="202">
      <c r="A202" t="n">
        <v>30</v>
      </c>
      <c r="B202" t="inlineStr">
        <is>
          <t>Gelatina colorida e mosaico</t>
        </is>
      </c>
      <c r="C202" t="inlineStr">
        <is>
          <t>Ingrediente</t>
        </is>
      </c>
      <c r="D202" t="inlineStr">
        <is>
          <t>leite</t>
        </is>
      </c>
      <c r="E202">
        <f>VLOOKUP(D202,Ingredientes!$A$2:$I$167,2,FALSE)</f>
        <v/>
      </c>
      <c r="F202" s="6" t="n">
        <v>300</v>
      </c>
      <c r="G202">
        <f>VLOOKUP(D202,Ingredientes!$A$2:$I$167,4,FALSE)</f>
        <v/>
      </c>
      <c r="H202" s="8">
        <f>F202*VLOOKUP(D202,Ingredientes!$A$2:$I$167,9,FALSE)</f>
        <v/>
      </c>
    </row>
    <row r="203">
      <c r="A203" t="n">
        <v>30</v>
      </c>
      <c r="B203" t="inlineStr">
        <is>
          <t>Gelatina colorida e mosaico</t>
        </is>
      </c>
      <c r="C203" t="inlineStr">
        <is>
          <t>Embalagem</t>
        </is>
      </c>
      <c r="D203" t="inlineStr">
        <is>
          <t>pote250</t>
        </is>
      </c>
      <c r="E203">
        <f>VLOOKUP(D203,Ingredientes!$A$2:$I$167,2,FALSE)</f>
        <v/>
      </c>
      <c r="F203" s="6" t="n">
        <v>1</v>
      </c>
      <c r="G203">
        <f>VLOOKUP(D203,Ingredientes!$A$2:$I$167,4,FALSE)&amp;". por unidade"</f>
        <v/>
      </c>
      <c r="H203" s="8">
        <f>F203*VLOOKUP(D203,Ingredientes!$A$2:$I$167,9,FALSE)</f>
        <v/>
      </c>
    </row>
    <row r="204">
      <c r="A204" t="n">
        <v>31</v>
      </c>
      <c r="B204" t="inlineStr">
        <is>
          <t>Bolo caseiro inteiro e em fatias</t>
        </is>
      </c>
      <c r="C204" t="inlineStr">
        <is>
          <t>Ingrediente</t>
        </is>
      </c>
      <c r="D204" t="inlineStr">
        <is>
          <t>laranja</t>
        </is>
      </c>
      <c r="E204">
        <f>VLOOKUP(D204,Ingredientes!$A$2:$I$167,2,FALSE)</f>
        <v/>
      </c>
      <c r="F204" s="6" t="n">
        <v>500</v>
      </c>
      <c r="G204">
        <f>VLOOKUP(D204,Ingredientes!$A$2:$I$167,4,FALSE)</f>
        <v/>
      </c>
      <c r="H204" s="8">
        <f>F204*VLOOKUP(D204,Ingredientes!$A$2:$I$167,9,FALSE)</f>
        <v/>
      </c>
    </row>
    <row r="205">
      <c r="A205" t="n">
        <v>31</v>
      </c>
      <c r="B205" t="inlineStr">
        <is>
          <t>Bolo caseiro inteiro e em fatias</t>
        </is>
      </c>
      <c r="C205" t="inlineStr">
        <is>
          <t>Ingrediente</t>
        </is>
      </c>
      <c r="D205" t="inlineStr">
        <is>
          <t>ovo</t>
        </is>
      </c>
      <c r="E205">
        <f>VLOOKUP(D205,Ingredientes!$A$2:$I$167,2,FALSE)</f>
        <v/>
      </c>
      <c r="F205" s="6" t="n">
        <v>3</v>
      </c>
      <c r="G205">
        <f>VLOOKUP(D205,Ingredientes!$A$2:$I$167,4,FALSE)</f>
        <v/>
      </c>
      <c r="H205" s="8">
        <f>F205*VLOOKUP(D205,Ingredientes!$A$2:$I$167,9,FALSE)</f>
        <v/>
      </c>
    </row>
    <row r="206">
      <c r="A206" t="n">
        <v>31</v>
      </c>
      <c r="B206" t="inlineStr">
        <is>
          <t>Bolo caseiro inteiro e em fatias</t>
        </is>
      </c>
      <c r="C206" t="inlineStr">
        <is>
          <t>Ingrediente</t>
        </is>
      </c>
      <c r="D206" t="inlineStr">
        <is>
          <t>acucar</t>
        </is>
      </c>
      <c r="E206">
        <f>VLOOKUP(D206,Ingredientes!$A$2:$I$167,2,FALSE)</f>
        <v/>
      </c>
      <c r="F206" s="6" t="n">
        <v>300</v>
      </c>
      <c r="G206">
        <f>VLOOKUP(D206,Ingredientes!$A$2:$I$167,4,FALSE)</f>
        <v/>
      </c>
      <c r="H206" s="8">
        <f>F206*VLOOKUP(D206,Ingredientes!$A$2:$I$167,9,FALSE)</f>
        <v/>
      </c>
    </row>
    <row r="207">
      <c r="A207" t="n">
        <v>31</v>
      </c>
      <c r="B207" t="inlineStr">
        <is>
          <t>Bolo caseiro inteiro e em fatias</t>
        </is>
      </c>
      <c r="C207" t="inlineStr">
        <is>
          <t>Ingrediente</t>
        </is>
      </c>
      <c r="D207" t="inlineStr">
        <is>
          <t>trigo</t>
        </is>
      </c>
      <c r="E207">
        <f>VLOOKUP(D207,Ingredientes!$A$2:$I$167,2,FALSE)</f>
        <v/>
      </c>
      <c r="F207" s="6" t="n">
        <v>300</v>
      </c>
      <c r="G207">
        <f>VLOOKUP(D207,Ingredientes!$A$2:$I$167,4,FALSE)</f>
        <v/>
      </c>
      <c r="H207" s="8">
        <f>F207*VLOOKUP(D207,Ingredientes!$A$2:$I$167,9,FALSE)</f>
        <v/>
      </c>
    </row>
    <row r="208">
      <c r="A208" t="n">
        <v>31</v>
      </c>
      <c r="B208" t="inlineStr">
        <is>
          <t>Bolo caseiro inteiro e em fatias</t>
        </is>
      </c>
      <c r="C208" t="inlineStr">
        <is>
          <t>Ingrediente</t>
        </is>
      </c>
      <c r="D208" t="inlineStr">
        <is>
          <t>oleo</t>
        </is>
      </c>
      <c r="E208">
        <f>VLOOKUP(D208,Ingredientes!$A$2:$I$167,2,FALSE)</f>
        <v/>
      </c>
      <c r="F208" s="6" t="n">
        <v>120</v>
      </c>
      <c r="G208">
        <f>VLOOKUP(D208,Ingredientes!$A$2:$I$167,4,FALSE)</f>
        <v/>
      </c>
      <c r="H208" s="8">
        <f>F208*VLOOKUP(D208,Ingredientes!$A$2:$I$167,9,FALSE)</f>
        <v/>
      </c>
    </row>
    <row r="209">
      <c r="A209" t="n">
        <v>31</v>
      </c>
      <c r="B209" t="inlineStr">
        <is>
          <t>Bolo caseiro inteiro e em fatias</t>
        </is>
      </c>
      <c r="C209" t="inlineStr">
        <is>
          <t>Ingrediente</t>
        </is>
      </c>
      <c r="D209" t="inlineStr">
        <is>
          <t>ferm</t>
        </is>
      </c>
      <c r="E209">
        <f>VLOOKUP(D209,Ingredientes!$A$2:$I$167,2,FALSE)</f>
        <v/>
      </c>
      <c r="F209" s="6" t="n">
        <v>10</v>
      </c>
      <c r="G209">
        <f>VLOOKUP(D209,Ingredientes!$A$2:$I$167,4,FALSE)</f>
        <v/>
      </c>
      <c r="H209" s="8">
        <f>F209*VLOOKUP(D209,Ingredientes!$A$2:$I$167,9,FALSE)</f>
        <v/>
      </c>
    </row>
    <row r="210">
      <c r="A210" t="n">
        <v>31</v>
      </c>
      <c r="B210" t="inlineStr">
        <is>
          <t>Bolo caseiro inteiro e em fatias</t>
        </is>
      </c>
      <c r="C210" t="inlineStr">
        <is>
          <t>Embalagem</t>
        </is>
      </c>
      <c r="D210" t="inlineStr">
        <is>
          <t>alu36</t>
        </is>
      </c>
      <c r="E210">
        <f>VLOOKUP(D210,Ingredientes!$A$2:$I$167,2,FALSE)</f>
        <v/>
      </c>
      <c r="F210" s="6" t="n">
        <v>1</v>
      </c>
      <c r="G210">
        <f>VLOOKUP(D210,Ingredientes!$A$2:$I$167,4,FALSE)&amp;". por unidade"</f>
        <v/>
      </c>
      <c r="H210" s="8">
        <f>F210*VLOOKUP(D210,Ingredientes!$A$2:$I$167,9,FALSE)</f>
        <v/>
      </c>
    </row>
    <row r="211">
      <c r="A211" t="n">
        <v>31</v>
      </c>
      <c r="B211" t="inlineStr">
        <is>
          <t>Bolo caseiro inteiro e em fatias</t>
        </is>
      </c>
      <c r="C211" t="inlineStr">
        <is>
          <t>Embalagem</t>
        </is>
      </c>
      <c r="D211" t="inlineStr">
        <is>
          <t>pvc</t>
        </is>
      </c>
      <c r="E211">
        <f>VLOOKUP(D211,Ingredientes!$A$2:$I$167,2,FALSE)</f>
        <v/>
      </c>
      <c r="F211" s="6" t="n">
        <v>0.1</v>
      </c>
      <c r="G211">
        <f>VLOOKUP(D211,Ingredientes!$A$2:$I$167,4,FALSE)&amp;". por unidade"</f>
        <v/>
      </c>
      <c r="H211" s="8">
        <f>F211*VLOOKUP(D211,Ingredientes!$A$2:$I$167,9,FALSE)</f>
        <v/>
      </c>
    </row>
    <row r="212">
      <c r="A212" t="n">
        <v>32</v>
      </c>
      <c r="B212" t="inlineStr">
        <is>
          <t>Bolo caseirinho / bolo vulcão com cobertura</t>
        </is>
      </c>
      <c r="C212" t="inlineStr">
        <is>
          <t>Ingrediente</t>
        </is>
      </c>
      <c r="D212" t="inlineStr">
        <is>
          <t>ovo</t>
        </is>
      </c>
      <c r="E212">
        <f>VLOOKUP(D212,Ingredientes!$A$2:$I$167,2,FALSE)</f>
        <v/>
      </c>
      <c r="F212" s="6" t="n">
        <v>3</v>
      </c>
      <c r="G212">
        <f>VLOOKUP(D212,Ingredientes!$A$2:$I$167,4,FALSE)</f>
        <v/>
      </c>
      <c r="H212" s="8">
        <f>F212*VLOOKUP(D212,Ingredientes!$A$2:$I$167,9,FALSE)</f>
        <v/>
      </c>
    </row>
    <row r="213">
      <c r="A213" t="n">
        <v>32</v>
      </c>
      <c r="B213" t="inlineStr">
        <is>
          <t>Bolo caseirinho / bolo vulcão com cobertura</t>
        </is>
      </c>
      <c r="C213" t="inlineStr">
        <is>
          <t>Ingrediente</t>
        </is>
      </c>
      <c r="D213" t="inlineStr">
        <is>
          <t>acucar</t>
        </is>
      </c>
      <c r="E213">
        <f>VLOOKUP(D213,Ingredientes!$A$2:$I$167,2,FALSE)</f>
        <v/>
      </c>
      <c r="F213" s="6" t="n">
        <v>200</v>
      </c>
      <c r="G213">
        <f>VLOOKUP(D213,Ingredientes!$A$2:$I$167,4,FALSE)</f>
        <v/>
      </c>
      <c r="H213" s="8">
        <f>F213*VLOOKUP(D213,Ingredientes!$A$2:$I$167,9,FALSE)</f>
        <v/>
      </c>
    </row>
    <row r="214">
      <c r="A214" t="n">
        <v>32</v>
      </c>
      <c r="B214" t="inlineStr">
        <is>
          <t>Bolo caseirinho / bolo vulcão com cobertura</t>
        </is>
      </c>
      <c r="C214" t="inlineStr">
        <is>
          <t>Ingrediente</t>
        </is>
      </c>
      <c r="D214" t="inlineStr">
        <is>
          <t>trigo</t>
        </is>
      </c>
      <c r="E214">
        <f>VLOOKUP(D214,Ingredientes!$A$2:$I$167,2,FALSE)</f>
        <v/>
      </c>
      <c r="F214" s="6" t="n">
        <v>200</v>
      </c>
      <c r="G214">
        <f>VLOOKUP(D214,Ingredientes!$A$2:$I$167,4,FALSE)</f>
        <v/>
      </c>
      <c r="H214" s="8">
        <f>F214*VLOOKUP(D214,Ingredientes!$A$2:$I$167,9,FALSE)</f>
        <v/>
      </c>
    </row>
    <row r="215">
      <c r="A215" t="n">
        <v>32</v>
      </c>
      <c r="B215" t="inlineStr">
        <is>
          <t>Bolo caseirinho / bolo vulcão com cobertura</t>
        </is>
      </c>
      <c r="C215" t="inlineStr">
        <is>
          <t>Ingrediente</t>
        </is>
      </c>
      <c r="D215" t="inlineStr">
        <is>
          <t>choc</t>
        </is>
      </c>
      <c r="E215">
        <f>VLOOKUP(D215,Ingredientes!$A$2:$I$167,2,FALSE)</f>
        <v/>
      </c>
      <c r="F215" s="6" t="n">
        <v>80</v>
      </c>
      <c r="G215">
        <f>VLOOKUP(D215,Ingredientes!$A$2:$I$167,4,FALSE)</f>
        <v/>
      </c>
      <c r="H215" s="8">
        <f>F215*VLOOKUP(D215,Ingredientes!$A$2:$I$167,9,FALSE)</f>
        <v/>
      </c>
    </row>
    <row r="216">
      <c r="A216" t="n">
        <v>32</v>
      </c>
      <c r="B216" t="inlineStr">
        <is>
          <t>Bolo caseirinho / bolo vulcão com cobertura</t>
        </is>
      </c>
      <c r="C216" t="inlineStr">
        <is>
          <t>Ingrediente</t>
        </is>
      </c>
      <c r="D216" t="inlineStr">
        <is>
          <t>leite</t>
        </is>
      </c>
      <c r="E216">
        <f>VLOOKUP(D216,Ingredientes!$A$2:$I$167,2,FALSE)</f>
        <v/>
      </c>
      <c r="F216" s="6" t="n">
        <v>200</v>
      </c>
      <c r="G216">
        <f>VLOOKUP(D216,Ingredientes!$A$2:$I$167,4,FALSE)</f>
        <v/>
      </c>
      <c r="H216" s="8">
        <f>F216*VLOOKUP(D216,Ingredientes!$A$2:$I$167,9,FALSE)</f>
        <v/>
      </c>
    </row>
    <row r="217">
      <c r="A217" t="n">
        <v>32</v>
      </c>
      <c r="B217" t="inlineStr">
        <is>
          <t>Bolo caseirinho / bolo vulcão com cobertura</t>
        </is>
      </c>
      <c r="C217" t="inlineStr">
        <is>
          <t>Ingrediente</t>
        </is>
      </c>
      <c r="D217" t="inlineStr">
        <is>
          <t>oleo</t>
        </is>
      </c>
      <c r="E217">
        <f>VLOOKUP(D217,Ingredientes!$A$2:$I$167,2,FALSE)</f>
        <v/>
      </c>
      <c r="F217" s="6" t="n">
        <v>100</v>
      </c>
      <c r="G217">
        <f>VLOOKUP(D217,Ingredientes!$A$2:$I$167,4,FALSE)</f>
        <v/>
      </c>
      <c r="H217" s="8">
        <f>F217*VLOOKUP(D217,Ingredientes!$A$2:$I$167,9,FALSE)</f>
        <v/>
      </c>
    </row>
    <row r="218">
      <c r="A218" t="n">
        <v>32</v>
      </c>
      <c r="B218" t="inlineStr">
        <is>
          <t>Bolo caseirinho / bolo vulcão com cobertura</t>
        </is>
      </c>
      <c r="C218" t="inlineStr">
        <is>
          <t>Ingrediente</t>
        </is>
      </c>
      <c r="D218" t="inlineStr">
        <is>
          <t>ferm</t>
        </is>
      </c>
      <c r="E218">
        <f>VLOOKUP(D218,Ingredientes!$A$2:$I$167,2,FALSE)</f>
        <v/>
      </c>
      <c r="F218" s="6" t="n">
        <v>10</v>
      </c>
      <c r="G218">
        <f>VLOOKUP(D218,Ingredientes!$A$2:$I$167,4,FALSE)</f>
        <v/>
      </c>
      <c r="H218" s="8">
        <f>F218*VLOOKUP(D218,Ingredientes!$A$2:$I$167,9,FALSE)</f>
        <v/>
      </c>
    </row>
    <row r="219">
      <c r="A219" t="n">
        <v>32</v>
      </c>
      <c r="B219" t="inlineStr">
        <is>
          <t>Bolo caseirinho / bolo vulcão com cobertura</t>
        </is>
      </c>
      <c r="C219" t="inlineStr">
        <is>
          <t>Ingrediente</t>
        </is>
      </c>
      <c r="D219" t="inlineStr">
        <is>
          <t>lc</t>
        </is>
      </c>
      <c r="E219">
        <f>VLOOKUP(D219,Ingredientes!$A$2:$I$167,2,FALSE)</f>
        <v/>
      </c>
      <c r="F219" s="6" t="n">
        <v>395</v>
      </c>
      <c r="G219">
        <f>VLOOKUP(D219,Ingredientes!$A$2:$I$167,4,FALSE)</f>
        <v/>
      </c>
      <c r="H219" s="8">
        <f>F219*VLOOKUP(D219,Ingredientes!$A$2:$I$167,9,FALSE)</f>
        <v/>
      </c>
    </row>
    <row r="220">
      <c r="A220" t="n">
        <v>32</v>
      </c>
      <c r="B220" t="inlineStr">
        <is>
          <t>Bolo caseirinho / bolo vulcão com cobertura</t>
        </is>
      </c>
      <c r="C220" t="inlineStr">
        <is>
          <t>Ingrediente</t>
        </is>
      </c>
      <c r="D220" t="inlineStr">
        <is>
          <t>cl</t>
        </is>
      </c>
      <c r="E220">
        <f>VLOOKUP(D220,Ingredientes!$A$2:$I$167,2,FALSE)</f>
        <v/>
      </c>
      <c r="F220" s="6" t="n">
        <v>200</v>
      </c>
      <c r="G220">
        <f>VLOOKUP(D220,Ingredientes!$A$2:$I$167,4,FALSE)</f>
        <v/>
      </c>
      <c r="H220" s="8">
        <f>F220*VLOOKUP(D220,Ingredientes!$A$2:$I$167,9,FALSE)</f>
        <v/>
      </c>
    </row>
    <row r="221">
      <c r="A221" t="n">
        <v>32</v>
      </c>
      <c r="B221" t="inlineStr">
        <is>
          <t>Bolo caseirinho / bolo vulcão com cobertura</t>
        </is>
      </c>
      <c r="C221" t="inlineStr">
        <is>
          <t>Ingrediente</t>
        </is>
      </c>
      <c r="D221" t="inlineStr">
        <is>
          <t>mant</t>
        </is>
      </c>
      <c r="E221">
        <f>VLOOKUP(D221,Ingredientes!$A$2:$I$167,2,FALSE)</f>
        <v/>
      </c>
      <c r="F221" s="6" t="n">
        <v>10</v>
      </c>
      <c r="G221">
        <f>VLOOKUP(D221,Ingredientes!$A$2:$I$167,4,FALSE)</f>
        <v/>
      </c>
      <c r="H221" s="8">
        <f>F221*VLOOKUP(D221,Ingredientes!$A$2:$I$167,9,FALSE)</f>
        <v/>
      </c>
    </row>
    <row r="222">
      <c r="A222" t="n">
        <v>32</v>
      </c>
      <c r="B222" t="inlineStr">
        <is>
          <t>Bolo caseirinho / bolo vulcão com cobertura</t>
        </is>
      </c>
      <c r="C222" t="inlineStr">
        <is>
          <t>Embalagem</t>
        </is>
      </c>
      <c r="D222" t="inlineStr">
        <is>
          <t>cxbolo</t>
        </is>
      </c>
      <c r="E222">
        <f>VLOOKUP(D222,Ingredientes!$A$2:$I$167,2,FALSE)</f>
        <v/>
      </c>
      <c r="F222" s="6" t="n">
        <v>1</v>
      </c>
      <c r="G222">
        <f>VLOOKUP(D222,Ingredientes!$A$2:$I$167,4,FALSE)&amp;". por unidade"</f>
        <v/>
      </c>
      <c r="H222" s="8">
        <f>F222*VLOOKUP(D222,Ingredientes!$A$2:$I$167,9,FALSE)</f>
        <v/>
      </c>
    </row>
    <row r="223">
      <c r="A223" t="n">
        <v>33</v>
      </c>
      <c r="B223" t="inlineStr">
        <is>
          <t>Fatias de bolo recheado</t>
        </is>
      </c>
      <c r="C223" t="inlineStr">
        <is>
          <t>Ingrediente</t>
        </is>
      </c>
      <c r="D223" t="inlineStr">
        <is>
          <t>ovo</t>
        </is>
      </c>
      <c r="E223">
        <f>VLOOKUP(D223,Ingredientes!$A$2:$I$167,2,FALSE)</f>
        <v/>
      </c>
      <c r="F223" s="6" t="n">
        <v>4</v>
      </c>
      <c r="G223">
        <f>VLOOKUP(D223,Ingredientes!$A$2:$I$167,4,FALSE)</f>
        <v/>
      </c>
      <c r="H223" s="8">
        <f>F223*VLOOKUP(D223,Ingredientes!$A$2:$I$167,9,FALSE)</f>
        <v/>
      </c>
    </row>
    <row r="224">
      <c r="A224" t="n">
        <v>33</v>
      </c>
      <c r="B224" t="inlineStr">
        <is>
          <t>Fatias de bolo recheado</t>
        </is>
      </c>
      <c r="C224" t="inlineStr">
        <is>
          <t>Ingrediente</t>
        </is>
      </c>
      <c r="D224" t="inlineStr">
        <is>
          <t>acucar</t>
        </is>
      </c>
      <c r="E224">
        <f>VLOOKUP(D224,Ingredientes!$A$2:$I$167,2,FALSE)</f>
        <v/>
      </c>
      <c r="F224" s="6" t="n">
        <v>200</v>
      </c>
      <c r="G224">
        <f>VLOOKUP(D224,Ingredientes!$A$2:$I$167,4,FALSE)</f>
        <v/>
      </c>
      <c r="H224" s="8">
        <f>F224*VLOOKUP(D224,Ingredientes!$A$2:$I$167,9,FALSE)</f>
        <v/>
      </c>
    </row>
    <row r="225">
      <c r="A225" t="n">
        <v>33</v>
      </c>
      <c r="B225" t="inlineStr">
        <is>
          <t>Fatias de bolo recheado</t>
        </is>
      </c>
      <c r="C225" t="inlineStr">
        <is>
          <t>Ingrediente</t>
        </is>
      </c>
      <c r="D225" t="inlineStr">
        <is>
          <t>trigo</t>
        </is>
      </c>
      <c r="E225">
        <f>VLOOKUP(D225,Ingredientes!$A$2:$I$167,2,FALSE)</f>
        <v/>
      </c>
      <c r="F225" s="6" t="n">
        <v>200</v>
      </c>
      <c r="G225">
        <f>VLOOKUP(D225,Ingredientes!$A$2:$I$167,4,FALSE)</f>
        <v/>
      </c>
      <c r="H225" s="8">
        <f>F225*VLOOKUP(D225,Ingredientes!$A$2:$I$167,9,FALSE)</f>
        <v/>
      </c>
    </row>
    <row r="226">
      <c r="A226" t="n">
        <v>33</v>
      </c>
      <c r="B226" t="inlineStr">
        <is>
          <t>Fatias de bolo recheado</t>
        </is>
      </c>
      <c r="C226" t="inlineStr">
        <is>
          <t>Ingrediente</t>
        </is>
      </c>
      <c r="D226" t="inlineStr">
        <is>
          <t>leite</t>
        </is>
      </c>
      <c r="E226">
        <f>VLOOKUP(D226,Ingredientes!$A$2:$I$167,2,FALSE)</f>
        <v/>
      </c>
      <c r="F226" s="6" t="n">
        <v>150</v>
      </c>
      <c r="G226">
        <f>VLOOKUP(D226,Ingredientes!$A$2:$I$167,4,FALSE)</f>
        <v/>
      </c>
      <c r="H226" s="8">
        <f>F226*VLOOKUP(D226,Ingredientes!$A$2:$I$167,9,FALSE)</f>
        <v/>
      </c>
    </row>
    <row r="227">
      <c r="A227" t="n">
        <v>33</v>
      </c>
      <c r="B227" t="inlineStr">
        <is>
          <t>Fatias de bolo recheado</t>
        </is>
      </c>
      <c r="C227" t="inlineStr">
        <is>
          <t>Ingrediente</t>
        </is>
      </c>
      <c r="D227" t="inlineStr">
        <is>
          <t>oleo</t>
        </is>
      </c>
      <c r="E227">
        <f>VLOOKUP(D227,Ingredientes!$A$2:$I$167,2,FALSE)</f>
        <v/>
      </c>
      <c r="F227" s="6" t="n">
        <v>80</v>
      </c>
      <c r="G227">
        <f>VLOOKUP(D227,Ingredientes!$A$2:$I$167,4,FALSE)</f>
        <v/>
      </c>
      <c r="H227" s="8">
        <f>F227*VLOOKUP(D227,Ingredientes!$A$2:$I$167,9,FALSE)</f>
        <v/>
      </c>
    </row>
    <row r="228">
      <c r="A228" t="n">
        <v>33</v>
      </c>
      <c r="B228" t="inlineStr">
        <is>
          <t>Fatias de bolo recheado</t>
        </is>
      </c>
      <c r="C228" t="inlineStr">
        <is>
          <t>Ingrediente</t>
        </is>
      </c>
      <c r="D228" t="inlineStr">
        <is>
          <t>ferm</t>
        </is>
      </c>
      <c r="E228">
        <f>VLOOKUP(D228,Ingredientes!$A$2:$I$167,2,FALSE)</f>
        <v/>
      </c>
      <c r="F228" s="6" t="n">
        <v>10</v>
      </c>
      <c r="G228">
        <f>VLOOKUP(D228,Ingredientes!$A$2:$I$167,4,FALSE)</f>
        <v/>
      </c>
      <c r="H228" s="8">
        <f>F228*VLOOKUP(D228,Ingredientes!$A$2:$I$167,9,FALSE)</f>
        <v/>
      </c>
    </row>
    <row r="229">
      <c r="A229" t="n">
        <v>33</v>
      </c>
      <c r="B229" t="inlineStr">
        <is>
          <t>Fatias de bolo recheado</t>
        </is>
      </c>
      <c r="C229" t="inlineStr">
        <is>
          <t>Ingrediente</t>
        </is>
      </c>
      <c r="D229" t="inlineStr">
        <is>
          <t>baun</t>
        </is>
      </c>
      <c r="E229">
        <f>VLOOKUP(D229,Ingredientes!$A$2:$I$167,2,FALSE)</f>
        <v/>
      </c>
      <c r="F229" s="6" t="n">
        <v>5</v>
      </c>
      <c r="G229">
        <f>VLOOKUP(D229,Ingredientes!$A$2:$I$167,4,FALSE)</f>
        <v/>
      </c>
      <c r="H229" s="8">
        <f>F229*VLOOKUP(D229,Ingredientes!$A$2:$I$167,9,FALSE)</f>
        <v/>
      </c>
    </row>
    <row r="230">
      <c r="A230" t="n">
        <v>33</v>
      </c>
      <c r="B230" t="inlineStr">
        <is>
          <t>Fatias de bolo recheado</t>
        </is>
      </c>
      <c r="C230" t="inlineStr">
        <is>
          <t>Ingrediente</t>
        </is>
      </c>
      <c r="D230" t="inlineStr">
        <is>
          <t>lc</t>
        </is>
      </c>
      <c r="E230">
        <f>VLOOKUP(D230,Ingredientes!$A$2:$I$167,2,FALSE)</f>
        <v/>
      </c>
      <c r="F230" s="6" t="n">
        <v>790</v>
      </c>
      <c r="G230">
        <f>VLOOKUP(D230,Ingredientes!$A$2:$I$167,4,FALSE)</f>
        <v/>
      </c>
      <c r="H230" s="8">
        <f>F230*VLOOKUP(D230,Ingredientes!$A$2:$I$167,9,FALSE)</f>
        <v/>
      </c>
    </row>
    <row r="231">
      <c r="A231" t="n">
        <v>33</v>
      </c>
      <c r="B231" t="inlineStr">
        <is>
          <t>Fatias de bolo recheado</t>
        </is>
      </c>
      <c r="C231" t="inlineStr">
        <is>
          <t>Ingrediente</t>
        </is>
      </c>
      <c r="D231" t="inlineStr">
        <is>
          <t>cl</t>
        </is>
      </c>
      <c r="E231">
        <f>VLOOKUP(D231,Ingredientes!$A$2:$I$167,2,FALSE)</f>
        <v/>
      </c>
      <c r="F231" s="6" t="n">
        <v>200</v>
      </c>
      <c r="G231">
        <f>VLOOKUP(D231,Ingredientes!$A$2:$I$167,4,FALSE)</f>
        <v/>
      </c>
      <c r="H231" s="8">
        <f>F231*VLOOKUP(D231,Ingredientes!$A$2:$I$167,9,FALSE)</f>
        <v/>
      </c>
    </row>
    <row r="232">
      <c r="A232" t="n">
        <v>33</v>
      </c>
      <c r="B232" t="inlineStr">
        <is>
          <t>Fatias de bolo recheado</t>
        </is>
      </c>
      <c r="C232" t="inlineStr">
        <is>
          <t>Ingrediente</t>
        </is>
      </c>
      <c r="D232" t="inlineStr">
        <is>
          <t>lpo</t>
        </is>
      </c>
      <c r="E232">
        <f>VLOOKUP(D232,Ingredientes!$A$2:$I$167,2,FALSE)</f>
        <v/>
      </c>
      <c r="F232" s="6" t="n">
        <v>60</v>
      </c>
      <c r="G232">
        <f>VLOOKUP(D232,Ingredientes!$A$2:$I$167,4,FALSE)</f>
        <v/>
      </c>
      <c r="H232" s="8">
        <f>F232*VLOOKUP(D232,Ingredientes!$A$2:$I$167,9,FALSE)</f>
        <v/>
      </c>
    </row>
    <row r="233">
      <c r="A233" t="n">
        <v>33</v>
      </c>
      <c r="B233" t="inlineStr">
        <is>
          <t>Fatias de bolo recheado</t>
        </is>
      </c>
      <c r="C233" t="inlineStr">
        <is>
          <t>Ingrediente</t>
        </is>
      </c>
      <c r="D233" t="inlineStr">
        <is>
          <t>choc</t>
        </is>
      </c>
      <c r="E233">
        <f>VLOOKUP(D233,Ingredientes!$A$2:$I$167,2,FALSE)</f>
        <v/>
      </c>
      <c r="F233" s="6" t="n">
        <v>30</v>
      </c>
      <c r="G233">
        <f>VLOOKUP(D233,Ingredientes!$A$2:$I$167,4,FALSE)</f>
        <v/>
      </c>
      <c r="H233" s="8">
        <f>F233*VLOOKUP(D233,Ingredientes!$A$2:$I$167,9,FALSE)</f>
        <v/>
      </c>
    </row>
    <row r="234">
      <c r="A234" t="n">
        <v>33</v>
      </c>
      <c r="B234" t="inlineStr">
        <is>
          <t>Fatias de bolo recheado</t>
        </is>
      </c>
      <c r="C234" t="inlineStr">
        <is>
          <t>Ingrediente</t>
        </is>
      </c>
      <c r="D234" t="inlineStr">
        <is>
          <t>mant</t>
        </is>
      </c>
      <c r="E234">
        <f>VLOOKUP(D234,Ingredientes!$A$2:$I$167,2,FALSE)</f>
        <v/>
      </c>
      <c r="F234" s="6" t="n">
        <v>10</v>
      </c>
      <c r="G234">
        <f>VLOOKUP(D234,Ingredientes!$A$2:$I$167,4,FALSE)</f>
        <v/>
      </c>
      <c r="H234" s="8">
        <f>F234*VLOOKUP(D234,Ingredientes!$A$2:$I$167,9,FALSE)</f>
        <v/>
      </c>
    </row>
    <row r="235">
      <c r="A235" t="n">
        <v>33</v>
      </c>
      <c r="B235" t="inlineStr">
        <is>
          <t>Fatias de bolo recheado</t>
        </is>
      </c>
      <c r="C235" t="inlineStr">
        <is>
          <t>Embalagem</t>
        </is>
      </c>
      <c r="D235" t="inlineStr">
        <is>
          <t>cxfatia</t>
        </is>
      </c>
      <c r="E235">
        <f>VLOOKUP(D235,Ingredientes!$A$2:$I$167,2,FALSE)</f>
        <v/>
      </c>
      <c r="F235" s="6" t="n">
        <v>1</v>
      </c>
      <c r="G235">
        <f>VLOOKUP(D235,Ingredientes!$A$2:$I$167,4,FALSE)&amp;". por unidade"</f>
        <v/>
      </c>
      <c r="H235" s="8">
        <f>F235*VLOOKUP(D235,Ingredientes!$A$2:$I$167,9,FALSE)</f>
        <v/>
      </c>
    </row>
    <row r="236">
      <c r="A236" t="n">
        <v>34</v>
      </c>
      <c r="B236" t="inlineStr">
        <is>
          <t>Bolo de festa simples com chantilly</t>
        </is>
      </c>
      <c r="C236" t="inlineStr">
        <is>
          <t>Ingrediente</t>
        </is>
      </c>
      <c r="D236" t="inlineStr">
        <is>
          <t>ovo</t>
        </is>
      </c>
      <c r="E236">
        <f>VLOOKUP(D236,Ingredientes!$A$2:$I$167,2,FALSE)</f>
        <v/>
      </c>
      <c r="F236" s="6" t="n">
        <v>6</v>
      </c>
      <c r="G236">
        <f>VLOOKUP(D236,Ingredientes!$A$2:$I$167,4,FALSE)</f>
        <v/>
      </c>
      <c r="H236" s="8">
        <f>F236*VLOOKUP(D236,Ingredientes!$A$2:$I$167,9,FALSE)</f>
        <v/>
      </c>
    </row>
    <row r="237">
      <c r="A237" t="n">
        <v>34</v>
      </c>
      <c r="B237" t="inlineStr">
        <is>
          <t>Bolo de festa simples com chantilly</t>
        </is>
      </c>
      <c r="C237" t="inlineStr">
        <is>
          <t>Ingrediente</t>
        </is>
      </c>
      <c r="D237" t="inlineStr">
        <is>
          <t>acucar</t>
        </is>
      </c>
      <c r="E237">
        <f>VLOOKUP(D237,Ingredientes!$A$2:$I$167,2,FALSE)</f>
        <v/>
      </c>
      <c r="F237" s="6" t="n">
        <v>180</v>
      </c>
      <c r="G237">
        <f>VLOOKUP(D237,Ingredientes!$A$2:$I$167,4,FALSE)</f>
        <v/>
      </c>
      <c r="H237" s="8">
        <f>F237*VLOOKUP(D237,Ingredientes!$A$2:$I$167,9,FALSE)</f>
        <v/>
      </c>
    </row>
    <row r="238">
      <c r="A238" t="n">
        <v>34</v>
      </c>
      <c r="B238" t="inlineStr">
        <is>
          <t>Bolo de festa simples com chantilly</t>
        </is>
      </c>
      <c r="C238" t="inlineStr">
        <is>
          <t>Ingrediente</t>
        </is>
      </c>
      <c r="D238" t="inlineStr">
        <is>
          <t>trigo</t>
        </is>
      </c>
      <c r="E238">
        <f>VLOOKUP(D238,Ingredientes!$A$2:$I$167,2,FALSE)</f>
        <v/>
      </c>
      <c r="F238" s="6" t="n">
        <v>180</v>
      </c>
      <c r="G238">
        <f>VLOOKUP(D238,Ingredientes!$A$2:$I$167,4,FALSE)</f>
        <v/>
      </c>
      <c r="H238" s="8">
        <f>F238*VLOOKUP(D238,Ingredientes!$A$2:$I$167,9,FALSE)</f>
        <v/>
      </c>
    </row>
    <row r="239">
      <c r="A239" t="n">
        <v>34</v>
      </c>
      <c r="B239" t="inlineStr">
        <is>
          <t>Bolo de festa simples com chantilly</t>
        </is>
      </c>
      <c r="C239" t="inlineStr">
        <is>
          <t>Ingrediente</t>
        </is>
      </c>
      <c r="D239" t="inlineStr">
        <is>
          <t>ferm</t>
        </is>
      </c>
      <c r="E239">
        <f>VLOOKUP(D239,Ingredientes!$A$2:$I$167,2,FALSE)</f>
        <v/>
      </c>
      <c r="F239" s="6" t="n">
        <v>5</v>
      </c>
      <c r="G239">
        <f>VLOOKUP(D239,Ingredientes!$A$2:$I$167,4,FALSE)</f>
        <v/>
      </c>
      <c r="H239" s="8">
        <f>F239*VLOOKUP(D239,Ingredientes!$A$2:$I$167,9,FALSE)</f>
        <v/>
      </c>
    </row>
    <row r="240">
      <c r="A240" t="n">
        <v>34</v>
      </c>
      <c r="B240" t="inlineStr">
        <is>
          <t>Bolo de festa simples com chantilly</t>
        </is>
      </c>
      <c r="C240" t="inlineStr">
        <is>
          <t>Ingrediente</t>
        </is>
      </c>
      <c r="D240" t="inlineStr">
        <is>
          <t>lc</t>
        </is>
      </c>
      <c r="E240">
        <f>VLOOKUP(D240,Ingredientes!$A$2:$I$167,2,FALSE)</f>
        <v/>
      </c>
      <c r="F240" s="6" t="n">
        <v>395</v>
      </c>
      <c r="G240">
        <f>VLOOKUP(D240,Ingredientes!$A$2:$I$167,4,FALSE)</f>
        <v/>
      </c>
      <c r="H240" s="8">
        <f>F240*VLOOKUP(D240,Ingredientes!$A$2:$I$167,9,FALSE)</f>
        <v/>
      </c>
    </row>
    <row r="241">
      <c r="A241" t="n">
        <v>34</v>
      </c>
      <c r="B241" t="inlineStr">
        <is>
          <t>Bolo de festa simples com chantilly</t>
        </is>
      </c>
      <c r="C241" t="inlineStr">
        <is>
          <t>Ingrediente</t>
        </is>
      </c>
      <c r="D241" t="inlineStr">
        <is>
          <t>cl</t>
        </is>
      </c>
      <c r="E241">
        <f>VLOOKUP(D241,Ingredientes!$A$2:$I$167,2,FALSE)</f>
        <v/>
      </c>
      <c r="F241" s="6" t="n">
        <v>200</v>
      </c>
      <c r="G241">
        <f>VLOOKUP(D241,Ingredientes!$A$2:$I$167,4,FALSE)</f>
        <v/>
      </c>
      <c r="H241" s="8">
        <f>F241*VLOOKUP(D241,Ingredientes!$A$2:$I$167,9,FALSE)</f>
        <v/>
      </c>
    </row>
    <row r="242">
      <c r="A242" t="n">
        <v>34</v>
      </c>
      <c r="B242" t="inlineStr">
        <is>
          <t>Bolo de festa simples com chantilly</t>
        </is>
      </c>
      <c r="C242" t="inlineStr">
        <is>
          <t>Ingrediente</t>
        </is>
      </c>
      <c r="D242" t="inlineStr">
        <is>
          <t>mant</t>
        </is>
      </c>
      <c r="E242">
        <f>VLOOKUP(D242,Ingredientes!$A$2:$I$167,2,FALSE)</f>
        <v/>
      </c>
      <c r="F242" s="6" t="n">
        <v>10</v>
      </c>
      <c r="G242">
        <f>VLOOKUP(D242,Ingredientes!$A$2:$I$167,4,FALSE)</f>
        <v/>
      </c>
      <c r="H242" s="8">
        <f>F242*VLOOKUP(D242,Ingredientes!$A$2:$I$167,9,FALSE)</f>
        <v/>
      </c>
    </row>
    <row r="243">
      <c r="A243" t="n">
        <v>34</v>
      </c>
      <c r="B243" t="inlineStr">
        <is>
          <t>Bolo de festa simples com chantilly</t>
        </is>
      </c>
      <c r="C243" t="inlineStr">
        <is>
          <t>Ingrediente</t>
        </is>
      </c>
      <c r="D243" t="inlineStr">
        <is>
          <t>morango</t>
        </is>
      </c>
      <c r="E243">
        <f>VLOOKUP(D243,Ingredientes!$A$2:$I$167,2,FALSE)</f>
        <v/>
      </c>
      <c r="F243" s="6" t="n">
        <v>400</v>
      </c>
      <c r="G243">
        <f>VLOOKUP(D243,Ingredientes!$A$2:$I$167,4,FALSE)</f>
        <v/>
      </c>
      <c r="H243" s="8">
        <f>F243*VLOOKUP(D243,Ingredientes!$A$2:$I$167,9,FALSE)</f>
        <v/>
      </c>
    </row>
    <row r="244">
      <c r="A244" t="n">
        <v>34</v>
      </c>
      <c r="B244" t="inlineStr">
        <is>
          <t>Bolo de festa simples com chantilly</t>
        </is>
      </c>
      <c r="C244" t="inlineStr">
        <is>
          <t>Ingrediente</t>
        </is>
      </c>
      <c r="D244" t="inlineStr">
        <is>
          <t>chant</t>
        </is>
      </c>
      <c r="E244">
        <f>VLOOKUP(D244,Ingredientes!$A$2:$I$167,2,FALSE)</f>
        <v/>
      </c>
      <c r="F244" s="6" t="n">
        <v>600</v>
      </c>
      <c r="G244">
        <f>VLOOKUP(D244,Ingredientes!$A$2:$I$167,4,FALSE)</f>
        <v/>
      </c>
      <c r="H244" s="8">
        <f>F244*VLOOKUP(D244,Ingredientes!$A$2:$I$167,9,FALSE)</f>
        <v/>
      </c>
    </row>
    <row r="245">
      <c r="A245" t="n">
        <v>34</v>
      </c>
      <c r="B245" t="inlineStr">
        <is>
          <t>Bolo de festa simples com chantilly</t>
        </is>
      </c>
      <c r="C245" t="inlineStr">
        <is>
          <t>Ingrediente</t>
        </is>
      </c>
      <c r="D245" t="inlineStr">
        <is>
          <t>leite</t>
        </is>
      </c>
      <c r="E245">
        <f>VLOOKUP(D245,Ingredientes!$A$2:$I$167,2,FALSE)</f>
        <v/>
      </c>
      <c r="F245" s="6" t="n">
        <v>200</v>
      </c>
      <c r="G245">
        <f>VLOOKUP(D245,Ingredientes!$A$2:$I$167,4,FALSE)</f>
        <v/>
      </c>
      <c r="H245" s="8">
        <f>F245*VLOOKUP(D245,Ingredientes!$A$2:$I$167,9,FALSE)</f>
        <v/>
      </c>
    </row>
    <row r="246">
      <c r="A246" t="n">
        <v>34</v>
      </c>
      <c r="B246" t="inlineStr">
        <is>
          <t>Bolo de festa simples com chantilly</t>
        </is>
      </c>
      <c r="C246" t="inlineStr">
        <is>
          <t>Embalagem</t>
        </is>
      </c>
      <c r="D246" t="inlineStr">
        <is>
          <t>cxbolo</t>
        </is>
      </c>
      <c r="E246">
        <f>VLOOKUP(D246,Ingredientes!$A$2:$I$167,2,FALSE)</f>
        <v/>
      </c>
      <c r="F246" s="6" t="n">
        <v>1</v>
      </c>
      <c r="G246">
        <f>VLOOKUP(D246,Ingredientes!$A$2:$I$167,4,FALSE)&amp;". por unidade"</f>
        <v/>
      </c>
      <c r="H246" s="8">
        <f>F246*VLOOKUP(D246,Ingredientes!$A$2:$I$167,9,FALSE)</f>
        <v/>
      </c>
    </row>
    <row r="247">
      <c r="A247" t="n">
        <v>35</v>
      </c>
      <c r="B247" t="inlineStr">
        <is>
          <t>Naked cake</t>
        </is>
      </c>
      <c r="C247" t="inlineStr">
        <is>
          <t>Ingrediente</t>
        </is>
      </c>
      <c r="D247" t="inlineStr">
        <is>
          <t>ovo</t>
        </is>
      </c>
      <c r="E247">
        <f>VLOOKUP(D247,Ingredientes!$A$2:$I$167,2,FALSE)</f>
        <v/>
      </c>
      <c r="F247" s="6" t="n">
        <v>6</v>
      </c>
      <c r="G247">
        <f>VLOOKUP(D247,Ingredientes!$A$2:$I$167,4,FALSE)</f>
        <v/>
      </c>
      <c r="H247" s="8">
        <f>F247*VLOOKUP(D247,Ingredientes!$A$2:$I$167,9,FALSE)</f>
        <v/>
      </c>
    </row>
    <row r="248">
      <c r="A248" t="n">
        <v>35</v>
      </c>
      <c r="B248" t="inlineStr">
        <is>
          <t>Naked cake</t>
        </is>
      </c>
      <c r="C248" t="inlineStr">
        <is>
          <t>Ingrediente</t>
        </is>
      </c>
      <c r="D248" t="inlineStr">
        <is>
          <t>acucar</t>
        </is>
      </c>
      <c r="E248">
        <f>VLOOKUP(D248,Ingredientes!$A$2:$I$167,2,FALSE)</f>
        <v/>
      </c>
      <c r="F248" s="6" t="n">
        <v>180</v>
      </c>
      <c r="G248">
        <f>VLOOKUP(D248,Ingredientes!$A$2:$I$167,4,FALSE)</f>
        <v/>
      </c>
      <c r="H248" s="8">
        <f>F248*VLOOKUP(D248,Ingredientes!$A$2:$I$167,9,FALSE)</f>
        <v/>
      </c>
    </row>
    <row r="249">
      <c r="A249" t="n">
        <v>35</v>
      </c>
      <c r="B249" t="inlineStr">
        <is>
          <t>Naked cake</t>
        </is>
      </c>
      <c r="C249" t="inlineStr">
        <is>
          <t>Ingrediente</t>
        </is>
      </c>
      <c r="D249" t="inlineStr">
        <is>
          <t>trigo</t>
        </is>
      </c>
      <c r="E249">
        <f>VLOOKUP(D249,Ingredientes!$A$2:$I$167,2,FALSE)</f>
        <v/>
      </c>
      <c r="F249" s="6" t="n">
        <v>180</v>
      </c>
      <c r="G249">
        <f>VLOOKUP(D249,Ingredientes!$A$2:$I$167,4,FALSE)</f>
        <v/>
      </c>
      <c r="H249" s="8">
        <f>F249*VLOOKUP(D249,Ingredientes!$A$2:$I$167,9,FALSE)</f>
        <v/>
      </c>
    </row>
    <row r="250">
      <c r="A250" t="n">
        <v>35</v>
      </c>
      <c r="B250" t="inlineStr">
        <is>
          <t>Naked cake</t>
        </is>
      </c>
      <c r="C250" t="inlineStr">
        <is>
          <t>Ingrediente</t>
        </is>
      </c>
      <c r="D250" t="inlineStr">
        <is>
          <t>ferm</t>
        </is>
      </c>
      <c r="E250">
        <f>VLOOKUP(D250,Ingredientes!$A$2:$I$167,2,FALSE)</f>
        <v/>
      </c>
      <c r="F250" s="6" t="n">
        <v>5</v>
      </c>
      <c r="G250">
        <f>VLOOKUP(D250,Ingredientes!$A$2:$I$167,4,FALSE)</f>
        <v/>
      </c>
      <c r="H250" s="8">
        <f>F250*VLOOKUP(D250,Ingredientes!$A$2:$I$167,9,FALSE)</f>
        <v/>
      </c>
    </row>
    <row r="251">
      <c r="A251" t="n">
        <v>35</v>
      </c>
      <c r="B251" t="inlineStr">
        <is>
          <t>Naked cake</t>
        </is>
      </c>
      <c r="C251" t="inlineStr">
        <is>
          <t>Ingrediente</t>
        </is>
      </c>
      <c r="D251" t="inlineStr">
        <is>
          <t>ddl</t>
        </is>
      </c>
      <c r="E251">
        <f>VLOOKUP(D251,Ingredientes!$A$2:$I$167,2,FALSE)</f>
        <v/>
      </c>
      <c r="F251" s="6" t="n">
        <v>400</v>
      </c>
      <c r="G251">
        <f>VLOOKUP(D251,Ingredientes!$A$2:$I$167,4,FALSE)</f>
        <v/>
      </c>
      <c r="H251" s="8">
        <f>F251*VLOOKUP(D251,Ingredientes!$A$2:$I$167,9,FALSE)</f>
        <v/>
      </c>
    </row>
    <row r="252">
      <c r="A252" t="n">
        <v>35</v>
      </c>
      <c r="B252" t="inlineStr">
        <is>
          <t>Naked cake</t>
        </is>
      </c>
      <c r="C252" t="inlineStr">
        <is>
          <t>Ingrediente</t>
        </is>
      </c>
      <c r="D252" t="inlineStr">
        <is>
          <t>chant</t>
        </is>
      </c>
      <c r="E252">
        <f>VLOOKUP(D252,Ingredientes!$A$2:$I$167,2,FALSE)</f>
        <v/>
      </c>
      <c r="F252" s="6" t="n">
        <v>300</v>
      </c>
      <c r="G252">
        <f>VLOOKUP(D252,Ingredientes!$A$2:$I$167,4,FALSE)</f>
        <v/>
      </c>
      <c r="H252" s="8">
        <f>F252*VLOOKUP(D252,Ingredientes!$A$2:$I$167,9,FALSE)</f>
        <v/>
      </c>
    </row>
    <row r="253">
      <c r="A253" t="n">
        <v>35</v>
      </c>
      <c r="B253" t="inlineStr">
        <is>
          <t>Naked cake</t>
        </is>
      </c>
      <c r="C253" t="inlineStr">
        <is>
          <t>Ingrediente</t>
        </is>
      </c>
      <c r="D253" t="inlineStr">
        <is>
          <t>morango</t>
        </is>
      </c>
      <c r="E253">
        <f>VLOOKUP(D253,Ingredientes!$A$2:$I$167,2,FALSE)</f>
        <v/>
      </c>
      <c r="F253" s="6" t="n">
        <v>400</v>
      </c>
      <c r="G253">
        <f>VLOOKUP(D253,Ingredientes!$A$2:$I$167,4,FALSE)</f>
        <v/>
      </c>
      <c r="H253" s="8">
        <f>F253*VLOOKUP(D253,Ingredientes!$A$2:$I$167,9,FALSE)</f>
        <v/>
      </c>
    </row>
    <row r="254">
      <c r="A254" t="n">
        <v>35</v>
      </c>
      <c r="B254" t="inlineStr">
        <is>
          <t>Naked cake</t>
        </is>
      </c>
      <c r="C254" t="inlineStr">
        <is>
          <t>Ingrediente</t>
        </is>
      </c>
      <c r="D254" t="inlineStr">
        <is>
          <t>leite</t>
        </is>
      </c>
      <c r="E254">
        <f>VLOOKUP(D254,Ingredientes!$A$2:$I$167,2,FALSE)</f>
        <v/>
      </c>
      <c r="F254" s="6" t="n">
        <v>200</v>
      </c>
      <c r="G254">
        <f>VLOOKUP(D254,Ingredientes!$A$2:$I$167,4,FALSE)</f>
        <v/>
      </c>
      <c r="H254" s="8">
        <f>F254*VLOOKUP(D254,Ingredientes!$A$2:$I$167,9,FALSE)</f>
        <v/>
      </c>
    </row>
    <row r="255">
      <c r="A255" t="n">
        <v>35</v>
      </c>
      <c r="B255" t="inlineStr">
        <is>
          <t>Naked cake</t>
        </is>
      </c>
      <c r="C255" t="inlineStr">
        <is>
          <t>Embalagem</t>
        </is>
      </c>
      <c r="D255" t="inlineStr">
        <is>
          <t>cxbolo</t>
        </is>
      </c>
      <c r="E255">
        <f>VLOOKUP(D255,Ingredientes!$A$2:$I$167,2,FALSE)</f>
        <v/>
      </c>
      <c r="F255" s="6" t="n">
        <v>1</v>
      </c>
      <c r="G255">
        <f>VLOOKUP(D255,Ingredientes!$A$2:$I$167,4,FALSE)&amp;". por unidade"</f>
        <v/>
      </c>
      <c r="H255" s="8">
        <f>F255*VLOOKUP(D255,Ingredientes!$A$2:$I$167,9,FALSE)</f>
        <v/>
      </c>
    </row>
    <row r="256">
      <c r="A256" t="n">
        <v>36</v>
      </c>
      <c r="B256" t="inlineStr">
        <is>
          <t>Torta doce (holandesa, limão, morango)</t>
        </is>
      </c>
      <c r="C256" t="inlineStr">
        <is>
          <t>Ingrediente</t>
        </is>
      </c>
      <c r="D256" t="inlineStr">
        <is>
          <t>bmaisena</t>
        </is>
      </c>
      <c r="E256">
        <f>VLOOKUP(D256,Ingredientes!$A$2:$I$167,2,FALSE)</f>
        <v/>
      </c>
      <c r="F256" s="6" t="n">
        <v>300</v>
      </c>
      <c r="G256">
        <f>VLOOKUP(D256,Ingredientes!$A$2:$I$167,4,FALSE)</f>
        <v/>
      </c>
      <c r="H256" s="8">
        <f>F256*VLOOKUP(D256,Ingredientes!$A$2:$I$167,9,FALSE)</f>
        <v/>
      </c>
    </row>
    <row r="257">
      <c r="A257" t="n">
        <v>36</v>
      </c>
      <c r="B257" t="inlineStr">
        <is>
          <t>Torta doce (holandesa, limão, morango)</t>
        </is>
      </c>
      <c r="C257" t="inlineStr">
        <is>
          <t>Ingrediente</t>
        </is>
      </c>
      <c r="D257" t="inlineStr">
        <is>
          <t>mant</t>
        </is>
      </c>
      <c r="E257">
        <f>VLOOKUP(D257,Ingredientes!$A$2:$I$167,2,FALSE)</f>
        <v/>
      </c>
      <c r="F257" s="6" t="n">
        <v>300</v>
      </c>
      <c r="G257">
        <f>VLOOKUP(D257,Ingredientes!$A$2:$I$167,4,FALSE)</f>
        <v/>
      </c>
      <c r="H257" s="8">
        <f>F257*VLOOKUP(D257,Ingredientes!$A$2:$I$167,9,FALSE)</f>
        <v/>
      </c>
    </row>
    <row r="258">
      <c r="A258" t="n">
        <v>36</v>
      </c>
      <c r="B258" t="inlineStr">
        <is>
          <t>Torta doce (holandesa, limão, morango)</t>
        </is>
      </c>
      <c r="C258" t="inlineStr">
        <is>
          <t>Ingrediente</t>
        </is>
      </c>
      <c r="D258" t="inlineStr">
        <is>
          <t>aconf</t>
        </is>
      </c>
      <c r="E258">
        <f>VLOOKUP(D258,Ingredientes!$A$2:$I$167,2,FALSE)</f>
        <v/>
      </c>
      <c r="F258" s="6" t="n">
        <v>100</v>
      </c>
      <c r="G258">
        <f>VLOOKUP(D258,Ingredientes!$A$2:$I$167,4,FALSE)</f>
        <v/>
      </c>
      <c r="H258" s="8">
        <f>F258*VLOOKUP(D258,Ingredientes!$A$2:$I$167,9,FALSE)</f>
        <v/>
      </c>
    </row>
    <row r="259">
      <c r="A259" t="n">
        <v>36</v>
      </c>
      <c r="B259" t="inlineStr">
        <is>
          <t>Torta doce (holandesa, limão, morango)</t>
        </is>
      </c>
      <c r="C259" t="inlineStr">
        <is>
          <t>Ingrediente</t>
        </is>
      </c>
      <c r="D259" t="inlineStr">
        <is>
          <t>lc</t>
        </is>
      </c>
      <c r="E259">
        <f>VLOOKUP(D259,Ingredientes!$A$2:$I$167,2,FALSE)</f>
        <v/>
      </c>
      <c r="F259" s="6" t="n">
        <v>395</v>
      </c>
      <c r="G259">
        <f>VLOOKUP(D259,Ingredientes!$A$2:$I$167,4,FALSE)</f>
        <v/>
      </c>
      <c r="H259" s="8">
        <f>F259*VLOOKUP(D259,Ingredientes!$A$2:$I$167,9,FALSE)</f>
        <v/>
      </c>
    </row>
    <row r="260">
      <c r="A260" t="n">
        <v>36</v>
      </c>
      <c r="B260" t="inlineStr">
        <is>
          <t>Torta doce (holandesa, limão, morango)</t>
        </is>
      </c>
      <c r="C260" t="inlineStr">
        <is>
          <t>Ingrediente</t>
        </is>
      </c>
      <c r="D260" t="inlineStr">
        <is>
          <t>cl</t>
        </is>
      </c>
      <c r="E260">
        <f>VLOOKUP(D260,Ingredientes!$A$2:$I$167,2,FALSE)</f>
        <v/>
      </c>
      <c r="F260" s="6" t="n">
        <v>400</v>
      </c>
      <c r="G260">
        <f>VLOOKUP(D260,Ingredientes!$A$2:$I$167,4,FALSE)</f>
        <v/>
      </c>
      <c r="H260" s="8">
        <f>F260*VLOOKUP(D260,Ingredientes!$A$2:$I$167,9,FALSE)</f>
        <v/>
      </c>
    </row>
    <row r="261">
      <c r="A261" t="n">
        <v>36</v>
      </c>
      <c r="B261" t="inlineStr">
        <is>
          <t>Torta doce (holandesa, limão, morango)</t>
        </is>
      </c>
      <c r="C261" t="inlineStr">
        <is>
          <t>Ingrediente</t>
        </is>
      </c>
      <c r="D261" t="inlineStr">
        <is>
          <t>cobma</t>
        </is>
      </c>
      <c r="E261">
        <f>VLOOKUP(D261,Ingredientes!$A$2:$I$167,2,FALSE)</f>
        <v/>
      </c>
      <c r="F261" s="6" t="n">
        <v>200</v>
      </c>
      <c r="G261">
        <f>VLOOKUP(D261,Ingredientes!$A$2:$I$167,4,FALSE)</f>
        <v/>
      </c>
      <c r="H261" s="8">
        <f>F261*VLOOKUP(D261,Ingredientes!$A$2:$I$167,9,FALSE)</f>
        <v/>
      </c>
    </row>
    <row r="262">
      <c r="A262" t="n">
        <v>36</v>
      </c>
      <c r="B262" t="inlineStr">
        <is>
          <t>Torta doce (holandesa, limão, morango)</t>
        </is>
      </c>
      <c r="C262" t="inlineStr">
        <is>
          <t>Embalagem</t>
        </is>
      </c>
      <c r="D262" t="inlineStr">
        <is>
          <t>cxbolo</t>
        </is>
      </c>
      <c r="E262">
        <f>VLOOKUP(D262,Ingredientes!$A$2:$I$167,2,FALSE)</f>
        <v/>
      </c>
      <c r="F262" s="6" t="n">
        <v>1</v>
      </c>
      <c r="G262">
        <f>VLOOKUP(D262,Ingredientes!$A$2:$I$167,4,FALSE)&amp;". por unidade"</f>
        <v/>
      </c>
      <c r="H262" s="8">
        <f>F262*VLOOKUP(D262,Ingredientes!$A$2:$I$167,9,FALSE)</f>
        <v/>
      </c>
    </row>
    <row r="263">
      <c r="A263" t="n">
        <v>37</v>
      </c>
      <c r="B263" t="inlineStr">
        <is>
          <t>Bolo gelado de coco no papel-alumínio</t>
        </is>
      </c>
      <c r="C263" t="inlineStr">
        <is>
          <t>Ingrediente</t>
        </is>
      </c>
      <c r="D263" t="inlineStr">
        <is>
          <t>ovo</t>
        </is>
      </c>
      <c r="E263">
        <f>VLOOKUP(D263,Ingredientes!$A$2:$I$167,2,FALSE)</f>
        <v/>
      </c>
      <c r="F263" s="6" t="n">
        <v>3</v>
      </c>
      <c r="G263">
        <f>VLOOKUP(D263,Ingredientes!$A$2:$I$167,4,FALSE)</f>
        <v/>
      </c>
      <c r="H263" s="8">
        <f>F263*VLOOKUP(D263,Ingredientes!$A$2:$I$167,9,FALSE)</f>
        <v/>
      </c>
    </row>
    <row r="264">
      <c r="A264" t="n">
        <v>37</v>
      </c>
      <c r="B264" t="inlineStr">
        <is>
          <t>Bolo gelado de coco no papel-alumínio</t>
        </is>
      </c>
      <c r="C264" t="inlineStr">
        <is>
          <t>Ingrediente</t>
        </is>
      </c>
      <c r="D264" t="inlineStr">
        <is>
          <t>acucar</t>
        </is>
      </c>
      <c r="E264">
        <f>VLOOKUP(D264,Ingredientes!$A$2:$I$167,2,FALSE)</f>
        <v/>
      </c>
      <c r="F264" s="6" t="n">
        <v>200</v>
      </c>
      <c r="G264">
        <f>VLOOKUP(D264,Ingredientes!$A$2:$I$167,4,FALSE)</f>
        <v/>
      </c>
      <c r="H264" s="8">
        <f>F264*VLOOKUP(D264,Ingredientes!$A$2:$I$167,9,FALSE)</f>
        <v/>
      </c>
    </row>
    <row r="265">
      <c r="A265" t="n">
        <v>37</v>
      </c>
      <c r="B265" t="inlineStr">
        <is>
          <t>Bolo gelado de coco no papel-alumínio</t>
        </is>
      </c>
      <c r="C265" t="inlineStr">
        <is>
          <t>Ingrediente</t>
        </is>
      </c>
      <c r="D265" t="inlineStr">
        <is>
          <t>trigo</t>
        </is>
      </c>
      <c r="E265">
        <f>VLOOKUP(D265,Ingredientes!$A$2:$I$167,2,FALSE)</f>
        <v/>
      </c>
      <c r="F265" s="6" t="n">
        <v>200</v>
      </c>
      <c r="G265">
        <f>VLOOKUP(D265,Ingredientes!$A$2:$I$167,4,FALSE)</f>
        <v/>
      </c>
      <c r="H265" s="8">
        <f>F265*VLOOKUP(D265,Ingredientes!$A$2:$I$167,9,FALSE)</f>
        <v/>
      </c>
    </row>
    <row r="266">
      <c r="A266" t="n">
        <v>37</v>
      </c>
      <c r="B266" t="inlineStr">
        <is>
          <t>Bolo gelado de coco no papel-alumínio</t>
        </is>
      </c>
      <c r="C266" t="inlineStr">
        <is>
          <t>Ingrediente</t>
        </is>
      </c>
      <c r="D266" t="inlineStr">
        <is>
          <t>leite</t>
        </is>
      </c>
      <c r="E266">
        <f>VLOOKUP(D266,Ingredientes!$A$2:$I$167,2,FALSE)</f>
        <v/>
      </c>
      <c r="F266" s="6" t="n">
        <v>600</v>
      </c>
      <c r="G266">
        <f>VLOOKUP(D266,Ingredientes!$A$2:$I$167,4,FALSE)</f>
        <v/>
      </c>
      <c r="H266" s="8">
        <f>F266*VLOOKUP(D266,Ingredientes!$A$2:$I$167,9,FALSE)</f>
        <v/>
      </c>
    </row>
    <row r="267">
      <c r="A267" t="n">
        <v>37</v>
      </c>
      <c r="B267" t="inlineStr">
        <is>
          <t>Bolo gelado de coco no papel-alumínio</t>
        </is>
      </c>
      <c r="C267" t="inlineStr">
        <is>
          <t>Ingrediente</t>
        </is>
      </c>
      <c r="D267" t="inlineStr">
        <is>
          <t>oleo</t>
        </is>
      </c>
      <c r="E267">
        <f>VLOOKUP(D267,Ingredientes!$A$2:$I$167,2,FALSE)</f>
        <v/>
      </c>
      <c r="F267" s="6" t="n">
        <v>100</v>
      </c>
      <c r="G267">
        <f>VLOOKUP(D267,Ingredientes!$A$2:$I$167,4,FALSE)</f>
        <v/>
      </c>
      <c r="H267" s="8">
        <f>F267*VLOOKUP(D267,Ingredientes!$A$2:$I$167,9,FALSE)</f>
        <v/>
      </c>
    </row>
    <row r="268">
      <c r="A268" t="n">
        <v>37</v>
      </c>
      <c r="B268" t="inlineStr">
        <is>
          <t>Bolo gelado de coco no papel-alumínio</t>
        </is>
      </c>
      <c r="C268" t="inlineStr">
        <is>
          <t>Ingrediente</t>
        </is>
      </c>
      <c r="D268" t="inlineStr">
        <is>
          <t>ferm</t>
        </is>
      </c>
      <c r="E268">
        <f>VLOOKUP(D268,Ingredientes!$A$2:$I$167,2,FALSE)</f>
        <v/>
      </c>
      <c r="F268" s="6" t="n">
        <v>10</v>
      </c>
      <c r="G268">
        <f>VLOOKUP(D268,Ingredientes!$A$2:$I$167,4,FALSE)</f>
        <v/>
      </c>
      <c r="H268" s="8">
        <f>F268*VLOOKUP(D268,Ingredientes!$A$2:$I$167,9,FALSE)</f>
        <v/>
      </c>
    </row>
    <row r="269">
      <c r="A269" t="n">
        <v>37</v>
      </c>
      <c r="B269" t="inlineStr">
        <is>
          <t>Bolo gelado de coco no papel-alumínio</t>
        </is>
      </c>
      <c r="C269" t="inlineStr">
        <is>
          <t>Ingrediente</t>
        </is>
      </c>
      <c r="D269" t="inlineStr">
        <is>
          <t>lc</t>
        </is>
      </c>
      <c r="E269">
        <f>VLOOKUP(D269,Ingredientes!$A$2:$I$167,2,FALSE)</f>
        <v/>
      </c>
      <c r="F269" s="6" t="n">
        <v>395</v>
      </c>
      <c r="G269">
        <f>VLOOKUP(D269,Ingredientes!$A$2:$I$167,4,FALSE)</f>
        <v/>
      </c>
      <c r="H269" s="8">
        <f>F269*VLOOKUP(D269,Ingredientes!$A$2:$I$167,9,FALSE)</f>
        <v/>
      </c>
    </row>
    <row r="270">
      <c r="A270" t="n">
        <v>37</v>
      </c>
      <c r="B270" t="inlineStr">
        <is>
          <t>Bolo gelado de coco no papel-alumínio</t>
        </is>
      </c>
      <c r="C270" t="inlineStr">
        <is>
          <t>Ingrediente</t>
        </is>
      </c>
      <c r="D270" t="inlineStr">
        <is>
          <t>lcoco</t>
        </is>
      </c>
      <c r="E270">
        <f>VLOOKUP(D270,Ingredientes!$A$2:$I$167,2,FALSE)</f>
        <v/>
      </c>
      <c r="F270" s="6" t="n">
        <v>200</v>
      </c>
      <c r="G270">
        <f>VLOOKUP(D270,Ingredientes!$A$2:$I$167,4,FALSE)</f>
        <v/>
      </c>
      <c r="H270" s="8">
        <f>F270*VLOOKUP(D270,Ingredientes!$A$2:$I$167,9,FALSE)</f>
        <v/>
      </c>
    </row>
    <row r="271">
      <c r="A271" t="n">
        <v>37</v>
      </c>
      <c r="B271" t="inlineStr">
        <is>
          <t>Bolo gelado de coco no papel-alumínio</t>
        </is>
      </c>
      <c r="C271" t="inlineStr">
        <is>
          <t>Ingrediente</t>
        </is>
      </c>
      <c r="D271" t="inlineStr">
        <is>
          <t>coco</t>
        </is>
      </c>
      <c r="E271">
        <f>VLOOKUP(D271,Ingredientes!$A$2:$I$167,2,FALSE)</f>
        <v/>
      </c>
      <c r="F271" s="6" t="n">
        <v>100</v>
      </c>
      <c r="G271">
        <f>VLOOKUP(D271,Ingredientes!$A$2:$I$167,4,FALSE)</f>
        <v/>
      </c>
      <c r="H271" s="8">
        <f>F271*VLOOKUP(D271,Ingredientes!$A$2:$I$167,9,FALSE)</f>
        <v/>
      </c>
    </row>
    <row r="272">
      <c r="A272" t="n">
        <v>37</v>
      </c>
      <c r="B272" t="inlineStr">
        <is>
          <t>Bolo gelado de coco no papel-alumínio</t>
        </is>
      </c>
      <c r="C272" t="inlineStr">
        <is>
          <t>Embalagem</t>
        </is>
      </c>
      <c r="D272" t="inlineStr">
        <is>
          <t>aluminio</t>
        </is>
      </c>
      <c r="E272">
        <f>VLOOKUP(D272,Ingredientes!$A$2:$I$167,2,FALSE)</f>
        <v/>
      </c>
      <c r="F272" s="6" t="n">
        <v>0.1</v>
      </c>
      <c r="G272">
        <f>VLOOKUP(D272,Ingredientes!$A$2:$I$167,4,FALSE)&amp;". por unidade"</f>
        <v/>
      </c>
      <c r="H272" s="8">
        <f>F272*VLOOKUP(D272,Ingredientes!$A$2:$I$167,9,FALSE)</f>
        <v/>
      </c>
    </row>
    <row r="273">
      <c r="A273" t="n">
        <v>38</v>
      </c>
      <c r="B273" t="inlineStr">
        <is>
          <t>Rocambole</t>
        </is>
      </c>
      <c r="C273" t="inlineStr">
        <is>
          <t>Ingrediente</t>
        </is>
      </c>
      <c r="D273" t="inlineStr">
        <is>
          <t>ovo</t>
        </is>
      </c>
      <c r="E273">
        <f>VLOOKUP(D273,Ingredientes!$A$2:$I$167,2,FALSE)</f>
        <v/>
      </c>
      <c r="F273" s="6" t="n">
        <v>4</v>
      </c>
      <c r="G273">
        <f>VLOOKUP(D273,Ingredientes!$A$2:$I$167,4,FALSE)</f>
        <v/>
      </c>
      <c r="H273" s="8">
        <f>F273*VLOOKUP(D273,Ingredientes!$A$2:$I$167,9,FALSE)</f>
        <v/>
      </c>
    </row>
    <row r="274">
      <c r="A274" t="n">
        <v>38</v>
      </c>
      <c r="B274" t="inlineStr">
        <is>
          <t>Rocambole</t>
        </is>
      </c>
      <c r="C274" t="inlineStr">
        <is>
          <t>Ingrediente</t>
        </is>
      </c>
      <c r="D274" t="inlineStr">
        <is>
          <t>acucar</t>
        </is>
      </c>
      <c r="E274">
        <f>VLOOKUP(D274,Ingredientes!$A$2:$I$167,2,FALSE)</f>
        <v/>
      </c>
      <c r="F274" s="6" t="n">
        <v>150</v>
      </c>
      <c r="G274">
        <f>VLOOKUP(D274,Ingredientes!$A$2:$I$167,4,FALSE)</f>
        <v/>
      </c>
      <c r="H274" s="8">
        <f>F274*VLOOKUP(D274,Ingredientes!$A$2:$I$167,9,FALSE)</f>
        <v/>
      </c>
    </row>
    <row r="275">
      <c r="A275" t="n">
        <v>38</v>
      </c>
      <c r="B275" t="inlineStr">
        <is>
          <t>Rocambole</t>
        </is>
      </c>
      <c r="C275" t="inlineStr">
        <is>
          <t>Ingrediente</t>
        </is>
      </c>
      <c r="D275" t="inlineStr">
        <is>
          <t>trigo</t>
        </is>
      </c>
      <c r="E275">
        <f>VLOOKUP(D275,Ingredientes!$A$2:$I$167,2,FALSE)</f>
        <v/>
      </c>
      <c r="F275" s="6" t="n">
        <v>120</v>
      </c>
      <c r="G275">
        <f>VLOOKUP(D275,Ingredientes!$A$2:$I$167,4,FALSE)</f>
        <v/>
      </c>
      <c r="H275" s="8">
        <f>F275*VLOOKUP(D275,Ingredientes!$A$2:$I$167,9,FALSE)</f>
        <v/>
      </c>
    </row>
    <row r="276">
      <c r="A276" t="n">
        <v>38</v>
      </c>
      <c r="B276" t="inlineStr">
        <is>
          <t>Rocambole</t>
        </is>
      </c>
      <c r="C276" t="inlineStr">
        <is>
          <t>Ingrediente</t>
        </is>
      </c>
      <c r="D276" t="inlineStr">
        <is>
          <t>ferm</t>
        </is>
      </c>
      <c r="E276">
        <f>VLOOKUP(D276,Ingredientes!$A$2:$I$167,2,FALSE)</f>
        <v/>
      </c>
      <c r="F276" s="6" t="n">
        <v>5</v>
      </c>
      <c r="G276">
        <f>VLOOKUP(D276,Ingredientes!$A$2:$I$167,4,FALSE)</f>
        <v/>
      </c>
      <c r="H276" s="8">
        <f>F276*VLOOKUP(D276,Ingredientes!$A$2:$I$167,9,FALSE)</f>
        <v/>
      </c>
    </row>
    <row r="277">
      <c r="A277" t="n">
        <v>38</v>
      </c>
      <c r="B277" t="inlineStr">
        <is>
          <t>Rocambole</t>
        </is>
      </c>
      <c r="C277" t="inlineStr">
        <is>
          <t>Ingrediente</t>
        </is>
      </c>
      <c r="D277" t="inlineStr">
        <is>
          <t>ddl</t>
        </is>
      </c>
      <c r="E277">
        <f>VLOOKUP(D277,Ingredientes!$A$2:$I$167,2,FALSE)</f>
        <v/>
      </c>
      <c r="F277" s="6" t="n">
        <v>400</v>
      </c>
      <c r="G277">
        <f>VLOOKUP(D277,Ingredientes!$A$2:$I$167,4,FALSE)</f>
        <v/>
      </c>
      <c r="H277" s="8">
        <f>F277*VLOOKUP(D277,Ingredientes!$A$2:$I$167,9,FALSE)</f>
        <v/>
      </c>
    </row>
    <row r="278">
      <c r="A278" t="n">
        <v>38</v>
      </c>
      <c r="B278" t="inlineStr">
        <is>
          <t>Rocambole</t>
        </is>
      </c>
      <c r="C278" t="inlineStr">
        <is>
          <t>Embalagem</t>
        </is>
      </c>
      <c r="D278" t="inlineStr">
        <is>
          <t>pvc</t>
        </is>
      </c>
      <c r="E278">
        <f>VLOOKUP(D278,Ingredientes!$A$2:$I$167,2,FALSE)</f>
        <v/>
      </c>
      <c r="F278" s="6" t="n">
        <v>0.2</v>
      </c>
      <c r="G278">
        <f>VLOOKUP(D278,Ingredientes!$A$2:$I$167,4,FALSE)&amp;". por unidade"</f>
        <v/>
      </c>
      <c r="H278" s="8">
        <f>F278*VLOOKUP(D278,Ingredientes!$A$2:$I$167,9,FALSE)</f>
        <v/>
      </c>
    </row>
    <row r="279">
      <c r="A279" t="n">
        <v>39</v>
      </c>
      <c r="B279" t="inlineStr">
        <is>
          <t>Bentô cake (mini bolo)</t>
        </is>
      </c>
      <c r="C279" t="inlineStr">
        <is>
          <t>Ingrediente</t>
        </is>
      </c>
      <c r="D279" t="inlineStr">
        <is>
          <t>ovo</t>
        </is>
      </c>
      <c r="E279">
        <f>VLOOKUP(D279,Ingredientes!$A$2:$I$167,2,FALSE)</f>
        <v/>
      </c>
      <c r="F279" s="6" t="n">
        <v>3</v>
      </c>
      <c r="G279">
        <f>VLOOKUP(D279,Ingredientes!$A$2:$I$167,4,FALSE)</f>
        <v/>
      </c>
      <c r="H279" s="8">
        <f>F279*VLOOKUP(D279,Ingredientes!$A$2:$I$167,9,FALSE)</f>
        <v/>
      </c>
    </row>
    <row r="280">
      <c r="A280" t="n">
        <v>39</v>
      </c>
      <c r="B280" t="inlineStr">
        <is>
          <t>Bentô cake (mini bolo)</t>
        </is>
      </c>
      <c r="C280" t="inlineStr">
        <is>
          <t>Ingrediente</t>
        </is>
      </c>
      <c r="D280" t="inlineStr">
        <is>
          <t>acucar</t>
        </is>
      </c>
      <c r="E280">
        <f>VLOOKUP(D280,Ingredientes!$A$2:$I$167,2,FALSE)</f>
        <v/>
      </c>
      <c r="F280" s="6" t="n">
        <v>150</v>
      </c>
      <c r="G280">
        <f>VLOOKUP(D280,Ingredientes!$A$2:$I$167,4,FALSE)</f>
        <v/>
      </c>
      <c r="H280" s="8">
        <f>F280*VLOOKUP(D280,Ingredientes!$A$2:$I$167,9,FALSE)</f>
        <v/>
      </c>
    </row>
    <row r="281">
      <c r="A281" t="n">
        <v>39</v>
      </c>
      <c r="B281" t="inlineStr">
        <is>
          <t>Bentô cake (mini bolo)</t>
        </is>
      </c>
      <c r="C281" t="inlineStr">
        <is>
          <t>Ingrediente</t>
        </is>
      </c>
      <c r="D281" t="inlineStr">
        <is>
          <t>trigo</t>
        </is>
      </c>
      <c r="E281">
        <f>VLOOKUP(D281,Ingredientes!$A$2:$I$167,2,FALSE)</f>
        <v/>
      </c>
      <c r="F281" s="6" t="n">
        <v>150</v>
      </c>
      <c r="G281">
        <f>VLOOKUP(D281,Ingredientes!$A$2:$I$167,4,FALSE)</f>
        <v/>
      </c>
      <c r="H281" s="8">
        <f>F281*VLOOKUP(D281,Ingredientes!$A$2:$I$167,9,FALSE)</f>
        <v/>
      </c>
    </row>
    <row r="282">
      <c r="A282" t="n">
        <v>39</v>
      </c>
      <c r="B282" t="inlineStr">
        <is>
          <t>Bentô cake (mini bolo)</t>
        </is>
      </c>
      <c r="C282" t="inlineStr">
        <is>
          <t>Ingrediente</t>
        </is>
      </c>
      <c r="D282" t="inlineStr">
        <is>
          <t>leite</t>
        </is>
      </c>
      <c r="E282">
        <f>VLOOKUP(D282,Ingredientes!$A$2:$I$167,2,FALSE)</f>
        <v/>
      </c>
      <c r="F282" s="6" t="n">
        <v>120</v>
      </c>
      <c r="G282">
        <f>VLOOKUP(D282,Ingredientes!$A$2:$I$167,4,FALSE)</f>
        <v/>
      </c>
      <c r="H282" s="8">
        <f>F282*VLOOKUP(D282,Ingredientes!$A$2:$I$167,9,FALSE)</f>
        <v/>
      </c>
    </row>
    <row r="283">
      <c r="A283" t="n">
        <v>39</v>
      </c>
      <c r="B283" t="inlineStr">
        <is>
          <t>Bentô cake (mini bolo)</t>
        </is>
      </c>
      <c r="C283" t="inlineStr">
        <is>
          <t>Ingrediente</t>
        </is>
      </c>
      <c r="D283" t="inlineStr">
        <is>
          <t>oleo</t>
        </is>
      </c>
      <c r="E283">
        <f>VLOOKUP(D283,Ingredientes!$A$2:$I$167,2,FALSE)</f>
        <v/>
      </c>
      <c r="F283" s="6" t="n">
        <v>60</v>
      </c>
      <c r="G283">
        <f>VLOOKUP(D283,Ingredientes!$A$2:$I$167,4,FALSE)</f>
        <v/>
      </c>
      <c r="H283" s="8">
        <f>F283*VLOOKUP(D283,Ingredientes!$A$2:$I$167,9,FALSE)</f>
        <v/>
      </c>
    </row>
    <row r="284">
      <c r="A284" t="n">
        <v>39</v>
      </c>
      <c r="B284" t="inlineStr">
        <is>
          <t>Bentô cake (mini bolo)</t>
        </is>
      </c>
      <c r="C284" t="inlineStr">
        <is>
          <t>Ingrediente</t>
        </is>
      </c>
      <c r="D284" t="inlineStr">
        <is>
          <t>ferm</t>
        </is>
      </c>
      <c r="E284">
        <f>VLOOKUP(D284,Ingredientes!$A$2:$I$167,2,FALSE)</f>
        <v/>
      </c>
      <c r="F284" s="6" t="n">
        <v>8</v>
      </c>
      <c r="G284">
        <f>VLOOKUP(D284,Ingredientes!$A$2:$I$167,4,FALSE)</f>
        <v/>
      </c>
      <c r="H284" s="8">
        <f>F284*VLOOKUP(D284,Ingredientes!$A$2:$I$167,9,FALSE)</f>
        <v/>
      </c>
    </row>
    <row r="285">
      <c r="A285" t="n">
        <v>39</v>
      </c>
      <c r="B285" t="inlineStr">
        <is>
          <t>Bentô cake (mini bolo)</t>
        </is>
      </c>
      <c r="C285" t="inlineStr">
        <is>
          <t>Ingrediente</t>
        </is>
      </c>
      <c r="D285" t="inlineStr">
        <is>
          <t>lc</t>
        </is>
      </c>
      <c r="E285">
        <f>VLOOKUP(D285,Ingredientes!$A$2:$I$167,2,FALSE)</f>
        <v/>
      </c>
      <c r="F285" s="6" t="n">
        <v>395</v>
      </c>
      <c r="G285">
        <f>VLOOKUP(D285,Ingredientes!$A$2:$I$167,4,FALSE)</f>
        <v/>
      </c>
      <c r="H285" s="8">
        <f>F285*VLOOKUP(D285,Ingredientes!$A$2:$I$167,9,FALSE)</f>
        <v/>
      </c>
    </row>
    <row r="286">
      <c r="A286" t="n">
        <v>39</v>
      </c>
      <c r="B286" t="inlineStr">
        <is>
          <t>Bentô cake (mini bolo)</t>
        </is>
      </c>
      <c r="C286" t="inlineStr">
        <is>
          <t>Ingrediente</t>
        </is>
      </c>
      <c r="D286" t="inlineStr">
        <is>
          <t>choc</t>
        </is>
      </c>
      <c r="E286">
        <f>VLOOKUP(D286,Ingredientes!$A$2:$I$167,2,FALSE)</f>
        <v/>
      </c>
      <c r="F286" s="6" t="n">
        <v>30</v>
      </c>
      <c r="G286">
        <f>VLOOKUP(D286,Ingredientes!$A$2:$I$167,4,FALSE)</f>
        <v/>
      </c>
      <c r="H286" s="8">
        <f>F286*VLOOKUP(D286,Ingredientes!$A$2:$I$167,9,FALSE)</f>
        <v/>
      </c>
    </row>
    <row r="287">
      <c r="A287" t="n">
        <v>39</v>
      </c>
      <c r="B287" t="inlineStr">
        <is>
          <t>Bentô cake (mini bolo)</t>
        </is>
      </c>
      <c r="C287" t="inlineStr">
        <is>
          <t>Ingrediente</t>
        </is>
      </c>
      <c r="D287" t="inlineStr">
        <is>
          <t>mant</t>
        </is>
      </c>
      <c r="E287">
        <f>VLOOKUP(D287,Ingredientes!$A$2:$I$167,2,FALSE)</f>
        <v/>
      </c>
      <c r="F287" s="6" t="n">
        <v>10</v>
      </c>
      <c r="G287">
        <f>VLOOKUP(D287,Ingredientes!$A$2:$I$167,4,FALSE)</f>
        <v/>
      </c>
      <c r="H287" s="8">
        <f>F287*VLOOKUP(D287,Ingredientes!$A$2:$I$167,9,FALSE)</f>
        <v/>
      </c>
    </row>
    <row r="288">
      <c r="A288" t="n">
        <v>39</v>
      </c>
      <c r="B288" t="inlineStr">
        <is>
          <t>Bentô cake (mini bolo)</t>
        </is>
      </c>
      <c r="C288" t="inlineStr">
        <is>
          <t>Ingrediente</t>
        </is>
      </c>
      <c r="D288" t="inlineStr">
        <is>
          <t>chant</t>
        </is>
      </c>
      <c r="E288">
        <f>VLOOKUP(D288,Ingredientes!$A$2:$I$167,2,FALSE)</f>
        <v/>
      </c>
      <c r="F288" s="6" t="n">
        <v>300</v>
      </c>
      <c r="G288">
        <f>VLOOKUP(D288,Ingredientes!$A$2:$I$167,4,FALSE)</f>
        <v/>
      </c>
      <c r="H288" s="8">
        <f>F288*VLOOKUP(D288,Ingredientes!$A$2:$I$167,9,FALSE)</f>
        <v/>
      </c>
    </row>
    <row r="289">
      <c r="A289" t="n">
        <v>39</v>
      </c>
      <c r="B289" t="inlineStr">
        <is>
          <t>Bentô cake (mini bolo)</t>
        </is>
      </c>
      <c r="C289" t="inlineStr">
        <is>
          <t>Embalagem</t>
        </is>
      </c>
      <c r="D289" t="inlineStr">
        <is>
          <t>marmitex</t>
        </is>
      </c>
      <c r="E289">
        <f>VLOOKUP(D289,Ingredientes!$A$2:$I$167,2,FALSE)</f>
        <v/>
      </c>
      <c r="F289" s="6" t="n">
        <v>1</v>
      </c>
      <c r="G289">
        <f>VLOOKUP(D289,Ingredientes!$A$2:$I$167,4,FALSE)&amp;". por unidade"</f>
        <v/>
      </c>
      <c r="H289" s="8">
        <f>F289*VLOOKUP(D289,Ingredientes!$A$2:$I$167,9,FALSE)</f>
        <v/>
      </c>
    </row>
    <row r="290">
      <c r="A290" t="n">
        <v>40</v>
      </c>
      <c r="B290" t="inlineStr">
        <is>
          <t>Cupcakes</t>
        </is>
      </c>
      <c r="C290" t="inlineStr">
        <is>
          <t>Ingrediente</t>
        </is>
      </c>
      <c r="D290" t="inlineStr">
        <is>
          <t>ovo</t>
        </is>
      </c>
      <c r="E290">
        <f>VLOOKUP(D290,Ingredientes!$A$2:$I$167,2,FALSE)</f>
        <v/>
      </c>
      <c r="F290" s="6" t="n">
        <v>2</v>
      </c>
      <c r="G290">
        <f>VLOOKUP(D290,Ingredientes!$A$2:$I$167,4,FALSE)</f>
        <v/>
      </c>
      <c r="H290" s="8">
        <f>F290*VLOOKUP(D290,Ingredientes!$A$2:$I$167,9,FALSE)</f>
        <v/>
      </c>
    </row>
    <row r="291">
      <c r="A291" t="n">
        <v>40</v>
      </c>
      <c r="B291" t="inlineStr">
        <is>
          <t>Cupcakes</t>
        </is>
      </c>
      <c r="C291" t="inlineStr">
        <is>
          <t>Ingrediente</t>
        </is>
      </c>
      <c r="D291" t="inlineStr">
        <is>
          <t>acucar</t>
        </is>
      </c>
      <c r="E291">
        <f>VLOOKUP(D291,Ingredientes!$A$2:$I$167,2,FALSE)</f>
        <v/>
      </c>
      <c r="F291" s="6" t="n">
        <v>150</v>
      </c>
      <c r="G291">
        <f>VLOOKUP(D291,Ingredientes!$A$2:$I$167,4,FALSE)</f>
        <v/>
      </c>
      <c r="H291" s="8">
        <f>F291*VLOOKUP(D291,Ingredientes!$A$2:$I$167,9,FALSE)</f>
        <v/>
      </c>
    </row>
    <row r="292">
      <c r="A292" t="n">
        <v>40</v>
      </c>
      <c r="B292" t="inlineStr">
        <is>
          <t>Cupcakes</t>
        </is>
      </c>
      <c r="C292" t="inlineStr">
        <is>
          <t>Ingrediente</t>
        </is>
      </c>
      <c r="D292" t="inlineStr">
        <is>
          <t>trigo</t>
        </is>
      </c>
      <c r="E292">
        <f>VLOOKUP(D292,Ingredientes!$A$2:$I$167,2,FALSE)</f>
        <v/>
      </c>
      <c r="F292" s="6" t="n">
        <v>200</v>
      </c>
      <c r="G292">
        <f>VLOOKUP(D292,Ingredientes!$A$2:$I$167,4,FALSE)</f>
        <v/>
      </c>
      <c r="H292" s="8">
        <f>F292*VLOOKUP(D292,Ingredientes!$A$2:$I$167,9,FALSE)</f>
        <v/>
      </c>
    </row>
    <row r="293">
      <c r="A293" t="n">
        <v>40</v>
      </c>
      <c r="B293" t="inlineStr">
        <is>
          <t>Cupcakes</t>
        </is>
      </c>
      <c r="C293" t="inlineStr">
        <is>
          <t>Ingrediente</t>
        </is>
      </c>
      <c r="D293" t="inlineStr">
        <is>
          <t>leite</t>
        </is>
      </c>
      <c r="E293">
        <f>VLOOKUP(D293,Ingredientes!$A$2:$I$167,2,FALSE)</f>
        <v/>
      </c>
      <c r="F293" s="6" t="n">
        <v>150</v>
      </c>
      <c r="G293">
        <f>VLOOKUP(D293,Ingredientes!$A$2:$I$167,4,FALSE)</f>
        <v/>
      </c>
      <c r="H293" s="8">
        <f>F293*VLOOKUP(D293,Ingredientes!$A$2:$I$167,9,FALSE)</f>
        <v/>
      </c>
    </row>
    <row r="294">
      <c r="A294" t="n">
        <v>40</v>
      </c>
      <c r="B294" t="inlineStr">
        <is>
          <t>Cupcakes</t>
        </is>
      </c>
      <c r="C294" t="inlineStr">
        <is>
          <t>Ingrediente</t>
        </is>
      </c>
      <c r="D294" t="inlineStr">
        <is>
          <t>oleo</t>
        </is>
      </c>
      <c r="E294">
        <f>VLOOKUP(D294,Ingredientes!$A$2:$I$167,2,FALSE)</f>
        <v/>
      </c>
      <c r="F294" s="6" t="n">
        <v>80</v>
      </c>
      <c r="G294">
        <f>VLOOKUP(D294,Ingredientes!$A$2:$I$167,4,FALSE)</f>
        <v/>
      </c>
      <c r="H294" s="8">
        <f>F294*VLOOKUP(D294,Ingredientes!$A$2:$I$167,9,FALSE)</f>
        <v/>
      </c>
    </row>
    <row r="295">
      <c r="A295" t="n">
        <v>40</v>
      </c>
      <c r="B295" t="inlineStr">
        <is>
          <t>Cupcakes</t>
        </is>
      </c>
      <c r="C295" t="inlineStr">
        <is>
          <t>Ingrediente</t>
        </is>
      </c>
      <c r="D295" t="inlineStr">
        <is>
          <t>ferm</t>
        </is>
      </c>
      <c r="E295">
        <f>VLOOKUP(D295,Ingredientes!$A$2:$I$167,2,FALSE)</f>
        <v/>
      </c>
      <c r="F295" s="6" t="n">
        <v>8</v>
      </c>
      <c r="G295">
        <f>VLOOKUP(D295,Ingredientes!$A$2:$I$167,4,FALSE)</f>
        <v/>
      </c>
      <c r="H295" s="8">
        <f>F295*VLOOKUP(D295,Ingredientes!$A$2:$I$167,9,FALSE)</f>
        <v/>
      </c>
    </row>
    <row r="296">
      <c r="A296" t="n">
        <v>40</v>
      </c>
      <c r="B296" t="inlineStr">
        <is>
          <t>Cupcakes</t>
        </is>
      </c>
      <c r="C296" t="inlineStr">
        <is>
          <t>Ingrediente</t>
        </is>
      </c>
      <c r="D296" t="inlineStr">
        <is>
          <t>chant</t>
        </is>
      </c>
      <c r="E296">
        <f>VLOOKUP(D296,Ingredientes!$A$2:$I$167,2,FALSE)</f>
        <v/>
      </c>
      <c r="F296" s="6" t="n">
        <v>300</v>
      </c>
      <c r="G296">
        <f>VLOOKUP(D296,Ingredientes!$A$2:$I$167,4,FALSE)</f>
        <v/>
      </c>
      <c r="H296" s="8">
        <f>F296*VLOOKUP(D296,Ingredientes!$A$2:$I$167,9,FALSE)</f>
        <v/>
      </c>
    </row>
    <row r="297">
      <c r="A297" t="n">
        <v>40</v>
      </c>
      <c r="B297" t="inlineStr">
        <is>
          <t>Cupcakes</t>
        </is>
      </c>
      <c r="C297" t="inlineStr">
        <is>
          <t>Embalagem</t>
        </is>
      </c>
      <c r="D297" t="inlineStr">
        <is>
          <t>fcup</t>
        </is>
      </c>
      <c r="E297">
        <f>VLOOKUP(D297,Ingredientes!$A$2:$I$167,2,FALSE)</f>
        <v/>
      </c>
      <c r="F297" s="6" t="n">
        <v>1</v>
      </c>
      <c r="G297">
        <f>VLOOKUP(D297,Ingredientes!$A$2:$I$167,4,FALSE)&amp;". por unidade"</f>
        <v/>
      </c>
      <c r="H297" s="8">
        <f>F297*VLOOKUP(D297,Ingredientes!$A$2:$I$167,9,FALSE)</f>
        <v/>
      </c>
    </row>
    <row r="298">
      <c r="A298" t="n">
        <v>40</v>
      </c>
      <c r="B298" t="inlineStr">
        <is>
          <t>Cupcakes</t>
        </is>
      </c>
      <c r="C298" t="inlineStr">
        <is>
          <t>Embalagem</t>
        </is>
      </c>
      <c r="D298" t="inlineStr">
        <is>
          <t>pote250</t>
        </is>
      </c>
      <c r="E298">
        <f>VLOOKUP(D298,Ingredientes!$A$2:$I$167,2,FALSE)</f>
        <v/>
      </c>
      <c r="F298" s="6" t="n">
        <v>1</v>
      </c>
      <c r="G298">
        <f>VLOOKUP(D298,Ingredientes!$A$2:$I$167,4,FALSE)&amp;". por unidade"</f>
        <v/>
      </c>
      <c r="H298" s="8">
        <f>F298*VLOOKUP(D298,Ingredientes!$A$2:$I$167,9,FALSE)</f>
        <v/>
      </c>
    </row>
    <row r="299">
      <c r="A299" t="n">
        <v>41</v>
      </c>
      <c r="B299" t="inlineStr">
        <is>
          <t>Brownie em embalagem individual</t>
        </is>
      </c>
      <c r="C299" t="inlineStr">
        <is>
          <t>Ingrediente</t>
        </is>
      </c>
      <c r="D299" t="inlineStr">
        <is>
          <t>cobma</t>
        </is>
      </c>
      <c r="E299">
        <f>VLOOKUP(D299,Ingredientes!$A$2:$I$167,2,FALSE)</f>
        <v/>
      </c>
      <c r="F299" s="6" t="n">
        <v>200</v>
      </c>
      <c r="G299">
        <f>VLOOKUP(D299,Ingredientes!$A$2:$I$167,4,FALSE)</f>
        <v/>
      </c>
      <c r="H299" s="8">
        <f>F299*VLOOKUP(D299,Ingredientes!$A$2:$I$167,9,FALSE)</f>
        <v/>
      </c>
    </row>
    <row r="300">
      <c r="A300" t="n">
        <v>41</v>
      </c>
      <c r="B300" t="inlineStr">
        <is>
          <t>Brownie em embalagem individual</t>
        </is>
      </c>
      <c r="C300" t="inlineStr">
        <is>
          <t>Ingrediente</t>
        </is>
      </c>
      <c r="D300" t="inlineStr">
        <is>
          <t>mant</t>
        </is>
      </c>
      <c r="E300">
        <f>VLOOKUP(D300,Ingredientes!$A$2:$I$167,2,FALSE)</f>
        <v/>
      </c>
      <c r="F300" s="6" t="n">
        <v>150</v>
      </c>
      <c r="G300">
        <f>VLOOKUP(D300,Ingredientes!$A$2:$I$167,4,FALSE)</f>
        <v/>
      </c>
      <c r="H300" s="8">
        <f>F300*VLOOKUP(D300,Ingredientes!$A$2:$I$167,9,FALSE)</f>
        <v/>
      </c>
    </row>
    <row r="301">
      <c r="A301" t="n">
        <v>41</v>
      </c>
      <c r="B301" t="inlineStr">
        <is>
          <t>Brownie em embalagem individual</t>
        </is>
      </c>
      <c r="C301" t="inlineStr">
        <is>
          <t>Ingrediente</t>
        </is>
      </c>
      <c r="D301" t="inlineStr">
        <is>
          <t>acucar</t>
        </is>
      </c>
      <c r="E301">
        <f>VLOOKUP(D301,Ingredientes!$A$2:$I$167,2,FALSE)</f>
        <v/>
      </c>
      <c r="F301" s="6" t="n">
        <v>250</v>
      </c>
      <c r="G301">
        <f>VLOOKUP(D301,Ingredientes!$A$2:$I$167,4,FALSE)</f>
        <v/>
      </c>
      <c r="H301" s="8">
        <f>F301*VLOOKUP(D301,Ingredientes!$A$2:$I$167,9,FALSE)</f>
        <v/>
      </c>
    </row>
    <row r="302">
      <c r="A302" t="n">
        <v>41</v>
      </c>
      <c r="B302" t="inlineStr">
        <is>
          <t>Brownie em embalagem individual</t>
        </is>
      </c>
      <c r="C302" t="inlineStr">
        <is>
          <t>Ingrediente</t>
        </is>
      </c>
      <c r="D302" t="inlineStr">
        <is>
          <t>ovo</t>
        </is>
      </c>
      <c r="E302">
        <f>VLOOKUP(D302,Ingredientes!$A$2:$I$167,2,FALSE)</f>
        <v/>
      </c>
      <c r="F302" s="6" t="n">
        <v>4</v>
      </c>
      <c r="G302">
        <f>VLOOKUP(D302,Ingredientes!$A$2:$I$167,4,FALSE)</f>
        <v/>
      </c>
      <c r="H302" s="8">
        <f>F302*VLOOKUP(D302,Ingredientes!$A$2:$I$167,9,FALSE)</f>
        <v/>
      </c>
    </row>
    <row r="303">
      <c r="A303" t="n">
        <v>41</v>
      </c>
      <c r="B303" t="inlineStr">
        <is>
          <t>Brownie em embalagem individual</t>
        </is>
      </c>
      <c r="C303" t="inlineStr">
        <is>
          <t>Ingrediente</t>
        </is>
      </c>
      <c r="D303" t="inlineStr">
        <is>
          <t>trigo</t>
        </is>
      </c>
      <c r="E303">
        <f>VLOOKUP(D303,Ingredientes!$A$2:$I$167,2,FALSE)</f>
        <v/>
      </c>
      <c r="F303" s="6" t="n">
        <v>120</v>
      </c>
      <c r="G303">
        <f>VLOOKUP(D303,Ingredientes!$A$2:$I$167,4,FALSE)</f>
        <v/>
      </c>
      <c r="H303" s="8">
        <f>F303*VLOOKUP(D303,Ingredientes!$A$2:$I$167,9,FALSE)</f>
        <v/>
      </c>
    </row>
    <row r="304">
      <c r="A304" t="n">
        <v>41</v>
      </c>
      <c r="B304" t="inlineStr">
        <is>
          <t>Brownie em embalagem individual</t>
        </is>
      </c>
      <c r="C304" t="inlineStr">
        <is>
          <t>Ingrediente</t>
        </is>
      </c>
      <c r="D304" t="inlineStr">
        <is>
          <t>choc</t>
        </is>
      </c>
      <c r="E304">
        <f>VLOOKUP(D304,Ingredientes!$A$2:$I$167,2,FALSE)</f>
        <v/>
      </c>
      <c r="F304" s="6" t="n">
        <v>40</v>
      </c>
      <c r="G304">
        <f>VLOOKUP(D304,Ingredientes!$A$2:$I$167,4,FALSE)</f>
        <v/>
      </c>
      <c r="H304" s="8">
        <f>F304*VLOOKUP(D304,Ingredientes!$A$2:$I$167,9,FALSE)</f>
        <v/>
      </c>
    </row>
    <row r="305">
      <c r="A305" t="n">
        <v>41</v>
      </c>
      <c r="B305" t="inlineStr">
        <is>
          <t>Brownie em embalagem individual</t>
        </is>
      </c>
      <c r="C305" t="inlineStr">
        <is>
          <t>Embalagem</t>
        </is>
      </c>
      <c r="D305" t="inlineStr">
        <is>
          <t>cxbrownie</t>
        </is>
      </c>
      <c r="E305">
        <f>VLOOKUP(D305,Ingredientes!$A$2:$I$167,2,FALSE)</f>
        <v/>
      </c>
      <c r="F305" s="6" t="n">
        <v>1</v>
      </c>
      <c r="G305">
        <f>VLOOKUP(D305,Ingredientes!$A$2:$I$167,4,FALSE)&amp;". por unidade"</f>
        <v/>
      </c>
      <c r="H305" s="8">
        <f>F305*VLOOKUP(D305,Ingredientes!$A$2:$I$167,9,FALSE)</f>
        <v/>
      </c>
    </row>
    <row r="306">
      <c r="A306" t="n">
        <v>42</v>
      </c>
      <c r="B306" t="inlineStr">
        <is>
          <t>Bolo de milho, aipim e fubá cremoso</t>
        </is>
      </c>
      <c r="C306" t="inlineStr">
        <is>
          <t>Ingrediente</t>
        </is>
      </c>
      <c r="D306" t="inlineStr">
        <is>
          <t>milho</t>
        </is>
      </c>
      <c r="E306">
        <f>VLOOKUP(D306,Ingredientes!$A$2:$I$167,2,FALSE)</f>
        <v/>
      </c>
      <c r="F306" s="6" t="n">
        <v>340</v>
      </c>
      <c r="G306">
        <f>VLOOKUP(D306,Ingredientes!$A$2:$I$167,4,FALSE)</f>
        <v/>
      </c>
      <c r="H306" s="8">
        <f>F306*VLOOKUP(D306,Ingredientes!$A$2:$I$167,9,FALSE)</f>
        <v/>
      </c>
    </row>
    <row r="307">
      <c r="A307" t="n">
        <v>42</v>
      </c>
      <c r="B307" t="inlineStr">
        <is>
          <t>Bolo de milho, aipim e fubá cremoso</t>
        </is>
      </c>
      <c r="C307" t="inlineStr">
        <is>
          <t>Ingrediente</t>
        </is>
      </c>
      <c r="D307" t="inlineStr">
        <is>
          <t>leite</t>
        </is>
      </c>
      <c r="E307">
        <f>VLOOKUP(D307,Ingredientes!$A$2:$I$167,2,FALSE)</f>
        <v/>
      </c>
      <c r="F307" s="6" t="n">
        <v>340</v>
      </c>
      <c r="G307">
        <f>VLOOKUP(D307,Ingredientes!$A$2:$I$167,4,FALSE)</f>
        <v/>
      </c>
      <c r="H307" s="8">
        <f>F307*VLOOKUP(D307,Ingredientes!$A$2:$I$167,9,FALSE)</f>
        <v/>
      </c>
    </row>
    <row r="308">
      <c r="A308" t="n">
        <v>42</v>
      </c>
      <c r="B308" t="inlineStr">
        <is>
          <t>Bolo de milho, aipim e fubá cremoso</t>
        </is>
      </c>
      <c r="C308" t="inlineStr">
        <is>
          <t>Ingrediente</t>
        </is>
      </c>
      <c r="D308" t="inlineStr">
        <is>
          <t>ovo</t>
        </is>
      </c>
      <c r="E308">
        <f>VLOOKUP(D308,Ingredientes!$A$2:$I$167,2,FALSE)</f>
        <v/>
      </c>
      <c r="F308" s="6" t="n">
        <v>3</v>
      </c>
      <c r="G308">
        <f>VLOOKUP(D308,Ingredientes!$A$2:$I$167,4,FALSE)</f>
        <v/>
      </c>
      <c r="H308" s="8">
        <f>F308*VLOOKUP(D308,Ingredientes!$A$2:$I$167,9,FALSE)</f>
        <v/>
      </c>
    </row>
    <row r="309">
      <c r="A309" t="n">
        <v>42</v>
      </c>
      <c r="B309" t="inlineStr">
        <is>
          <t>Bolo de milho, aipim e fubá cremoso</t>
        </is>
      </c>
      <c r="C309" t="inlineStr">
        <is>
          <t>Ingrediente</t>
        </is>
      </c>
      <c r="D309" t="inlineStr">
        <is>
          <t>acucar</t>
        </is>
      </c>
      <c r="E309">
        <f>VLOOKUP(D309,Ingredientes!$A$2:$I$167,2,FALSE)</f>
        <v/>
      </c>
      <c r="F309" s="6" t="n">
        <v>300</v>
      </c>
      <c r="G309">
        <f>VLOOKUP(D309,Ingredientes!$A$2:$I$167,4,FALSE)</f>
        <v/>
      </c>
      <c r="H309" s="8">
        <f>F309*VLOOKUP(D309,Ingredientes!$A$2:$I$167,9,FALSE)</f>
        <v/>
      </c>
    </row>
    <row r="310">
      <c r="A310" t="n">
        <v>42</v>
      </c>
      <c r="B310" t="inlineStr">
        <is>
          <t>Bolo de milho, aipim e fubá cremoso</t>
        </is>
      </c>
      <c r="C310" t="inlineStr">
        <is>
          <t>Ingrediente</t>
        </is>
      </c>
      <c r="D310" t="inlineStr">
        <is>
          <t>oleo</t>
        </is>
      </c>
      <c r="E310">
        <f>VLOOKUP(D310,Ingredientes!$A$2:$I$167,2,FALSE)</f>
        <v/>
      </c>
      <c r="F310" s="6" t="n">
        <v>120</v>
      </c>
      <c r="G310">
        <f>VLOOKUP(D310,Ingredientes!$A$2:$I$167,4,FALSE)</f>
        <v/>
      </c>
      <c r="H310" s="8">
        <f>F310*VLOOKUP(D310,Ingredientes!$A$2:$I$167,9,FALSE)</f>
        <v/>
      </c>
    </row>
    <row r="311">
      <c r="A311" t="n">
        <v>42</v>
      </c>
      <c r="B311" t="inlineStr">
        <is>
          <t>Bolo de milho, aipim e fubá cremoso</t>
        </is>
      </c>
      <c r="C311" t="inlineStr">
        <is>
          <t>Ingrediente</t>
        </is>
      </c>
      <c r="D311" t="inlineStr">
        <is>
          <t>fuba</t>
        </is>
      </c>
      <c r="E311">
        <f>VLOOKUP(D311,Ingredientes!$A$2:$I$167,2,FALSE)</f>
        <v/>
      </c>
      <c r="F311" s="6" t="n">
        <v>200</v>
      </c>
      <c r="G311">
        <f>VLOOKUP(D311,Ingredientes!$A$2:$I$167,4,FALSE)</f>
        <v/>
      </c>
      <c r="H311" s="8">
        <f>F311*VLOOKUP(D311,Ingredientes!$A$2:$I$167,9,FALSE)</f>
        <v/>
      </c>
    </row>
    <row r="312">
      <c r="A312" t="n">
        <v>42</v>
      </c>
      <c r="B312" t="inlineStr">
        <is>
          <t>Bolo de milho, aipim e fubá cremoso</t>
        </is>
      </c>
      <c r="C312" t="inlineStr">
        <is>
          <t>Ingrediente</t>
        </is>
      </c>
      <c r="D312" t="inlineStr">
        <is>
          <t>ferm</t>
        </is>
      </c>
      <c r="E312">
        <f>VLOOKUP(D312,Ingredientes!$A$2:$I$167,2,FALSE)</f>
        <v/>
      </c>
      <c r="F312" s="6" t="n">
        <v>10</v>
      </c>
      <c r="G312">
        <f>VLOOKUP(D312,Ingredientes!$A$2:$I$167,4,FALSE)</f>
        <v/>
      </c>
      <c r="H312" s="8">
        <f>F312*VLOOKUP(D312,Ingredientes!$A$2:$I$167,9,FALSE)</f>
        <v/>
      </c>
    </row>
    <row r="313">
      <c r="A313" t="n">
        <v>42</v>
      </c>
      <c r="B313" t="inlineStr">
        <is>
          <t>Bolo de milho, aipim e fubá cremoso</t>
        </is>
      </c>
      <c r="C313" t="inlineStr">
        <is>
          <t>Embalagem</t>
        </is>
      </c>
      <c r="D313" t="inlineStr">
        <is>
          <t>alu36</t>
        </is>
      </c>
      <c r="E313">
        <f>VLOOKUP(D313,Ingredientes!$A$2:$I$167,2,FALSE)</f>
        <v/>
      </c>
      <c r="F313" s="6" t="n">
        <v>1</v>
      </c>
      <c r="G313">
        <f>VLOOKUP(D313,Ingredientes!$A$2:$I$167,4,FALSE)&amp;". por unidade"</f>
        <v/>
      </c>
      <c r="H313" s="8">
        <f>F313*VLOOKUP(D313,Ingredientes!$A$2:$I$167,9,FALSE)</f>
        <v/>
      </c>
    </row>
    <row r="314">
      <c r="A314" t="n">
        <v>42</v>
      </c>
      <c r="B314" t="inlineStr">
        <is>
          <t>Bolo de milho, aipim e fubá cremoso</t>
        </is>
      </c>
      <c r="C314" t="inlineStr">
        <is>
          <t>Embalagem</t>
        </is>
      </c>
      <c r="D314" t="inlineStr">
        <is>
          <t>pvc</t>
        </is>
      </c>
      <c r="E314">
        <f>VLOOKUP(D314,Ingredientes!$A$2:$I$167,2,FALSE)</f>
        <v/>
      </c>
      <c r="F314" s="6" t="n">
        <v>0.1</v>
      </c>
      <c r="G314">
        <f>VLOOKUP(D314,Ingredientes!$A$2:$I$167,4,FALSE)&amp;". por unidade"</f>
        <v/>
      </c>
      <c r="H314" s="8">
        <f>F314*VLOOKUP(D314,Ingredientes!$A$2:$I$167,9,FALSE)</f>
        <v/>
      </c>
    </row>
    <row r="315">
      <c r="A315" t="n">
        <v>43</v>
      </c>
      <c r="B315" t="inlineStr">
        <is>
          <t>Cuca e bolo de banana</t>
        </is>
      </c>
      <c r="C315" t="inlineStr">
        <is>
          <t>Ingrediente</t>
        </is>
      </c>
      <c r="D315" t="inlineStr">
        <is>
          <t>banana</t>
        </is>
      </c>
      <c r="E315">
        <f>VLOOKUP(D315,Ingredientes!$A$2:$I$167,2,FALSE)</f>
        <v/>
      </c>
      <c r="F315" s="6" t="n">
        <v>600</v>
      </c>
      <c r="G315">
        <f>VLOOKUP(D315,Ingredientes!$A$2:$I$167,4,FALSE)</f>
        <v/>
      </c>
      <c r="H315" s="8">
        <f>F315*VLOOKUP(D315,Ingredientes!$A$2:$I$167,9,FALSE)</f>
        <v/>
      </c>
    </row>
    <row r="316">
      <c r="A316" t="n">
        <v>43</v>
      </c>
      <c r="B316" t="inlineStr">
        <is>
          <t>Cuca e bolo de banana</t>
        </is>
      </c>
      <c r="C316" t="inlineStr">
        <is>
          <t>Ingrediente</t>
        </is>
      </c>
      <c r="D316" t="inlineStr">
        <is>
          <t>ovo</t>
        </is>
      </c>
      <c r="E316">
        <f>VLOOKUP(D316,Ingredientes!$A$2:$I$167,2,FALSE)</f>
        <v/>
      </c>
      <c r="F316" s="6" t="n">
        <v>3</v>
      </c>
      <c r="G316">
        <f>VLOOKUP(D316,Ingredientes!$A$2:$I$167,4,FALSE)</f>
        <v/>
      </c>
      <c r="H316" s="8">
        <f>F316*VLOOKUP(D316,Ingredientes!$A$2:$I$167,9,FALSE)</f>
        <v/>
      </c>
    </row>
    <row r="317">
      <c r="A317" t="n">
        <v>43</v>
      </c>
      <c r="B317" t="inlineStr">
        <is>
          <t>Cuca e bolo de banana</t>
        </is>
      </c>
      <c r="C317" t="inlineStr">
        <is>
          <t>Ingrediente</t>
        </is>
      </c>
      <c r="D317" t="inlineStr">
        <is>
          <t>acucar</t>
        </is>
      </c>
      <c r="E317">
        <f>VLOOKUP(D317,Ingredientes!$A$2:$I$167,2,FALSE)</f>
        <v/>
      </c>
      <c r="F317" s="6" t="n">
        <v>280</v>
      </c>
      <c r="G317">
        <f>VLOOKUP(D317,Ingredientes!$A$2:$I$167,4,FALSE)</f>
        <v/>
      </c>
      <c r="H317" s="8">
        <f>F317*VLOOKUP(D317,Ingredientes!$A$2:$I$167,9,FALSE)</f>
        <v/>
      </c>
    </row>
    <row r="318">
      <c r="A318" t="n">
        <v>43</v>
      </c>
      <c r="B318" t="inlineStr">
        <is>
          <t>Cuca e bolo de banana</t>
        </is>
      </c>
      <c r="C318" t="inlineStr">
        <is>
          <t>Ingrediente</t>
        </is>
      </c>
      <c r="D318" t="inlineStr">
        <is>
          <t>trigo</t>
        </is>
      </c>
      <c r="E318">
        <f>VLOOKUP(D318,Ingredientes!$A$2:$I$167,2,FALSE)</f>
        <v/>
      </c>
      <c r="F318" s="6" t="n">
        <v>350</v>
      </c>
      <c r="G318">
        <f>VLOOKUP(D318,Ingredientes!$A$2:$I$167,4,FALSE)</f>
        <v/>
      </c>
      <c r="H318" s="8">
        <f>F318*VLOOKUP(D318,Ingredientes!$A$2:$I$167,9,FALSE)</f>
        <v/>
      </c>
    </row>
    <row r="319">
      <c r="A319" t="n">
        <v>43</v>
      </c>
      <c r="B319" t="inlineStr">
        <is>
          <t>Cuca e bolo de banana</t>
        </is>
      </c>
      <c r="C319" t="inlineStr">
        <is>
          <t>Ingrediente</t>
        </is>
      </c>
      <c r="D319" t="inlineStr">
        <is>
          <t>oleo</t>
        </is>
      </c>
      <c r="E319">
        <f>VLOOKUP(D319,Ingredientes!$A$2:$I$167,2,FALSE)</f>
        <v/>
      </c>
      <c r="F319" s="6" t="n">
        <v>100</v>
      </c>
      <c r="G319">
        <f>VLOOKUP(D319,Ingredientes!$A$2:$I$167,4,FALSE)</f>
        <v/>
      </c>
      <c r="H319" s="8">
        <f>F319*VLOOKUP(D319,Ingredientes!$A$2:$I$167,9,FALSE)</f>
        <v/>
      </c>
    </row>
    <row r="320">
      <c r="A320" t="n">
        <v>43</v>
      </c>
      <c r="B320" t="inlineStr">
        <is>
          <t>Cuca e bolo de banana</t>
        </is>
      </c>
      <c r="C320" t="inlineStr">
        <is>
          <t>Ingrediente</t>
        </is>
      </c>
      <c r="D320" t="inlineStr">
        <is>
          <t>ferm</t>
        </is>
      </c>
      <c r="E320">
        <f>VLOOKUP(D320,Ingredientes!$A$2:$I$167,2,FALSE)</f>
        <v/>
      </c>
      <c r="F320" s="6" t="n">
        <v>10</v>
      </c>
      <c r="G320">
        <f>VLOOKUP(D320,Ingredientes!$A$2:$I$167,4,FALSE)</f>
        <v/>
      </c>
      <c r="H320" s="8">
        <f>F320*VLOOKUP(D320,Ingredientes!$A$2:$I$167,9,FALSE)</f>
        <v/>
      </c>
    </row>
    <row r="321">
      <c r="A321" t="n">
        <v>43</v>
      </c>
      <c r="B321" t="inlineStr">
        <is>
          <t>Cuca e bolo de banana</t>
        </is>
      </c>
      <c r="C321" t="inlineStr">
        <is>
          <t>Ingrediente</t>
        </is>
      </c>
      <c r="D321" t="inlineStr">
        <is>
          <t>canela</t>
        </is>
      </c>
      <c r="E321">
        <f>VLOOKUP(D321,Ingredientes!$A$2:$I$167,2,FALSE)</f>
        <v/>
      </c>
      <c r="F321" s="6" t="n">
        <v>5</v>
      </c>
      <c r="G321">
        <f>VLOOKUP(D321,Ingredientes!$A$2:$I$167,4,FALSE)</f>
        <v/>
      </c>
      <c r="H321" s="8">
        <f>F321*VLOOKUP(D321,Ingredientes!$A$2:$I$167,9,FALSE)</f>
        <v/>
      </c>
    </row>
    <row r="322">
      <c r="A322" t="n">
        <v>43</v>
      </c>
      <c r="B322" t="inlineStr">
        <is>
          <t>Cuca e bolo de banana</t>
        </is>
      </c>
      <c r="C322" t="inlineStr">
        <is>
          <t>Ingrediente</t>
        </is>
      </c>
      <c r="D322" t="inlineStr">
        <is>
          <t>mant</t>
        </is>
      </c>
      <c r="E322">
        <f>VLOOKUP(D322,Ingredientes!$A$2:$I$167,2,FALSE)</f>
        <v/>
      </c>
      <c r="F322" s="6" t="n">
        <v>60</v>
      </c>
      <c r="G322">
        <f>VLOOKUP(D322,Ingredientes!$A$2:$I$167,4,FALSE)</f>
        <v/>
      </c>
      <c r="H322" s="8">
        <f>F322*VLOOKUP(D322,Ingredientes!$A$2:$I$167,9,FALSE)</f>
        <v/>
      </c>
    </row>
    <row r="323">
      <c r="A323" t="n">
        <v>43</v>
      </c>
      <c r="B323" t="inlineStr">
        <is>
          <t>Cuca e bolo de banana</t>
        </is>
      </c>
      <c r="C323" t="inlineStr">
        <is>
          <t>Embalagem</t>
        </is>
      </c>
      <c r="D323" t="inlineStr">
        <is>
          <t>alu36</t>
        </is>
      </c>
      <c r="E323">
        <f>VLOOKUP(D323,Ingredientes!$A$2:$I$167,2,FALSE)</f>
        <v/>
      </c>
      <c r="F323" s="6" t="n">
        <v>1</v>
      </c>
      <c r="G323">
        <f>VLOOKUP(D323,Ingredientes!$A$2:$I$167,4,FALSE)&amp;". por unidade"</f>
        <v/>
      </c>
      <c r="H323" s="8">
        <f>F323*VLOOKUP(D323,Ingredientes!$A$2:$I$167,9,FALSE)</f>
        <v/>
      </c>
    </row>
    <row r="324">
      <c r="A324" t="n">
        <v>43</v>
      </c>
      <c r="B324" t="inlineStr">
        <is>
          <t>Cuca e bolo de banana</t>
        </is>
      </c>
      <c r="C324" t="inlineStr">
        <is>
          <t>Embalagem</t>
        </is>
      </c>
      <c r="D324" t="inlineStr">
        <is>
          <t>pvc</t>
        </is>
      </c>
      <c r="E324">
        <f>VLOOKUP(D324,Ingredientes!$A$2:$I$167,2,FALSE)</f>
        <v/>
      </c>
      <c r="F324" s="6" t="n">
        <v>0.1</v>
      </c>
      <c r="G324">
        <f>VLOOKUP(D324,Ingredientes!$A$2:$I$167,4,FALSE)&amp;". por unidade"</f>
        <v/>
      </c>
      <c r="H324" s="8">
        <f>F324*VLOOKUP(D324,Ingredientes!$A$2:$I$167,9,FALSE)</f>
        <v/>
      </c>
    </row>
    <row r="325">
      <c r="A325" t="n">
        <v>44</v>
      </c>
      <c r="B325" t="inlineStr">
        <is>
          <t>Torta de bolacha sem forno</t>
        </is>
      </c>
      <c r="C325" t="inlineStr">
        <is>
          <t>Ingrediente</t>
        </is>
      </c>
      <c r="D325" t="inlineStr">
        <is>
          <t>bmaisena</t>
        </is>
      </c>
      <c r="E325">
        <f>VLOOKUP(D325,Ingredientes!$A$2:$I$167,2,FALSE)</f>
        <v/>
      </c>
      <c r="F325" s="6" t="n">
        <v>400</v>
      </c>
      <c r="G325">
        <f>VLOOKUP(D325,Ingredientes!$A$2:$I$167,4,FALSE)</f>
        <v/>
      </c>
      <c r="H325" s="8">
        <f>F325*VLOOKUP(D325,Ingredientes!$A$2:$I$167,9,FALSE)</f>
        <v/>
      </c>
    </row>
    <row r="326">
      <c r="A326" t="n">
        <v>44</v>
      </c>
      <c r="B326" t="inlineStr">
        <is>
          <t>Torta de bolacha sem forno</t>
        </is>
      </c>
      <c r="C326" t="inlineStr">
        <is>
          <t>Ingrediente</t>
        </is>
      </c>
      <c r="D326" t="inlineStr">
        <is>
          <t>leite</t>
        </is>
      </c>
      <c r="E326">
        <f>VLOOKUP(D326,Ingredientes!$A$2:$I$167,2,FALSE)</f>
        <v/>
      </c>
      <c r="F326" s="6" t="n">
        <v>800</v>
      </c>
      <c r="G326">
        <f>VLOOKUP(D326,Ingredientes!$A$2:$I$167,4,FALSE)</f>
        <v/>
      </c>
      <c r="H326" s="8">
        <f>F326*VLOOKUP(D326,Ingredientes!$A$2:$I$167,9,FALSE)</f>
        <v/>
      </c>
    </row>
    <row r="327">
      <c r="A327" t="n">
        <v>44</v>
      </c>
      <c r="B327" t="inlineStr">
        <is>
          <t>Torta de bolacha sem forno</t>
        </is>
      </c>
      <c r="C327" t="inlineStr">
        <is>
          <t>Ingrediente</t>
        </is>
      </c>
      <c r="D327" t="inlineStr">
        <is>
          <t>lc</t>
        </is>
      </c>
      <c r="E327">
        <f>VLOOKUP(D327,Ingredientes!$A$2:$I$167,2,FALSE)</f>
        <v/>
      </c>
      <c r="F327" s="6" t="n">
        <v>790</v>
      </c>
      <c r="G327">
        <f>VLOOKUP(D327,Ingredientes!$A$2:$I$167,4,FALSE)</f>
        <v/>
      </c>
      <c r="H327" s="8">
        <f>F327*VLOOKUP(D327,Ingredientes!$A$2:$I$167,9,FALSE)</f>
        <v/>
      </c>
    </row>
    <row r="328">
      <c r="A328" t="n">
        <v>44</v>
      </c>
      <c r="B328" t="inlineStr">
        <is>
          <t>Torta de bolacha sem forno</t>
        </is>
      </c>
      <c r="C328" t="inlineStr">
        <is>
          <t>Ingrediente</t>
        </is>
      </c>
      <c r="D328" t="inlineStr">
        <is>
          <t>amido</t>
        </is>
      </c>
      <c r="E328">
        <f>VLOOKUP(D328,Ingredientes!$A$2:$I$167,2,FALSE)</f>
        <v/>
      </c>
      <c r="F328" s="6" t="n">
        <v>30</v>
      </c>
      <c r="G328">
        <f>VLOOKUP(D328,Ingredientes!$A$2:$I$167,4,FALSE)</f>
        <v/>
      </c>
      <c r="H328" s="8">
        <f>F328*VLOOKUP(D328,Ingredientes!$A$2:$I$167,9,FALSE)</f>
        <v/>
      </c>
    </row>
    <row r="329">
      <c r="A329" t="n">
        <v>44</v>
      </c>
      <c r="B329" t="inlineStr">
        <is>
          <t>Torta de bolacha sem forno</t>
        </is>
      </c>
      <c r="C329" t="inlineStr">
        <is>
          <t>Ingrediente</t>
        </is>
      </c>
      <c r="D329" t="inlineStr">
        <is>
          <t>cl</t>
        </is>
      </c>
      <c r="E329">
        <f>VLOOKUP(D329,Ingredientes!$A$2:$I$167,2,FALSE)</f>
        <v/>
      </c>
      <c r="F329" s="6" t="n">
        <v>200</v>
      </c>
      <c r="G329">
        <f>VLOOKUP(D329,Ingredientes!$A$2:$I$167,4,FALSE)</f>
        <v/>
      </c>
      <c r="H329" s="8">
        <f>F329*VLOOKUP(D329,Ingredientes!$A$2:$I$167,9,FALSE)</f>
        <v/>
      </c>
    </row>
    <row r="330">
      <c r="A330" t="n">
        <v>44</v>
      </c>
      <c r="B330" t="inlineStr">
        <is>
          <t>Torta de bolacha sem forno</t>
        </is>
      </c>
      <c r="C330" t="inlineStr">
        <is>
          <t>Ingrediente</t>
        </is>
      </c>
      <c r="D330" t="inlineStr">
        <is>
          <t>choc</t>
        </is>
      </c>
      <c r="E330">
        <f>VLOOKUP(D330,Ingredientes!$A$2:$I$167,2,FALSE)</f>
        <v/>
      </c>
      <c r="F330" s="6" t="n">
        <v>30</v>
      </c>
      <c r="G330">
        <f>VLOOKUP(D330,Ingredientes!$A$2:$I$167,4,FALSE)</f>
        <v/>
      </c>
      <c r="H330" s="8">
        <f>F330*VLOOKUP(D330,Ingredientes!$A$2:$I$167,9,FALSE)</f>
        <v/>
      </c>
    </row>
    <row r="331">
      <c r="A331" t="n">
        <v>44</v>
      </c>
      <c r="B331" t="inlineStr">
        <is>
          <t>Torta de bolacha sem forno</t>
        </is>
      </c>
      <c r="C331" t="inlineStr">
        <is>
          <t>Embalagem</t>
        </is>
      </c>
      <c r="D331" t="inlineStr">
        <is>
          <t>alu36</t>
        </is>
      </c>
      <c r="E331">
        <f>VLOOKUP(D331,Ingredientes!$A$2:$I$167,2,FALSE)</f>
        <v/>
      </c>
      <c r="F331" s="6" t="n">
        <v>1</v>
      </c>
      <c r="G331">
        <f>VLOOKUP(D331,Ingredientes!$A$2:$I$167,4,FALSE)&amp;". por unidade"</f>
        <v/>
      </c>
      <c r="H331" s="8">
        <f>F331*VLOOKUP(D331,Ingredientes!$A$2:$I$167,9,FALSE)</f>
        <v/>
      </c>
    </row>
    <row r="332">
      <c r="A332" t="n">
        <v>45</v>
      </c>
      <c r="B332" t="inlineStr">
        <is>
          <t>Salgados fritos por cento para festa</t>
        </is>
      </c>
      <c r="C332" t="inlineStr">
        <is>
          <t>Ingrediente</t>
        </is>
      </c>
      <c r="D332" t="inlineStr">
        <is>
          <t>frango</t>
        </is>
      </c>
      <c r="E332">
        <f>VLOOKUP(D332,Ingredientes!$A$2:$I$167,2,FALSE)</f>
        <v/>
      </c>
      <c r="F332" s="6" t="n">
        <v>500</v>
      </c>
      <c r="G332">
        <f>VLOOKUP(D332,Ingredientes!$A$2:$I$167,4,FALSE)</f>
        <v/>
      </c>
      <c r="H332" s="8">
        <f>F332*VLOOKUP(D332,Ingredientes!$A$2:$I$167,9,FALSE)</f>
        <v/>
      </c>
    </row>
    <row r="333">
      <c r="A333" t="n">
        <v>45</v>
      </c>
      <c r="B333" t="inlineStr">
        <is>
          <t>Salgados fritos por cento para festa</t>
        </is>
      </c>
      <c r="C333" t="inlineStr">
        <is>
          <t>Ingrediente</t>
        </is>
      </c>
      <c r="D333" t="inlineStr">
        <is>
          <t>trigo</t>
        </is>
      </c>
      <c r="E333">
        <f>VLOOKUP(D333,Ingredientes!$A$2:$I$167,2,FALSE)</f>
        <v/>
      </c>
      <c r="F333" s="6" t="n">
        <v>500</v>
      </c>
      <c r="G333">
        <f>VLOOKUP(D333,Ingredientes!$A$2:$I$167,4,FALSE)</f>
        <v/>
      </c>
      <c r="H333" s="8">
        <f>F333*VLOOKUP(D333,Ingredientes!$A$2:$I$167,9,FALSE)</f>
        <v/>
      </c>
    </row>
    <row r="334">
      <c r="A334" t="n">
        <v>45</v>
      </c>
      <c r="B334" t="inlineStr">
        <is>
          <t>Salgados fritos por cento para festa</t>
        </is>
      </c>
      <c r="C334" t="inlineStr">
        <is>
          <t>Ingrediente</t>
        </is>
      </c>
      <c r="D334" t="inlineStr">
        <is>
          <t>mant</t>
        </is>
      </c>
      <c r="E334">
        <f>VLOOKUP(D334,Ingredientes!$A$2:$I$167,2,FALSE)</f>
        <v/>
      </c>
      <c r="F334" s="6" t="n">
        <v>30</v>
      </c>
      <c r="G334">
        <f>VLOOKUP(D334,Ingredientes!$A$2:$I$167,4,FALSE)</f>
        <v/>
      </c>
      <c r="H334" s="8">
        <f>F334*VLOOKUP(D334,Ingredientes!$A$2:$I$167,9,FALSE)</f>
        <v/>
      </c>
    </row>
    <row r="335">
      <c r="A335" t="n">
        <v>45</v>
      </c>
      <c r="B335" t="inlineStr">
        <is>
          <t>Salgados fritos por cento para festa</t>
        </is>
      </c>
      <c r="C335" t="inlineStr">
        <is>
          <t>Ingrediente</t>
        </is>
      </c>
      <c r="D335" t="inlineStr">
        <is>
          <t>req</t>
        </is>
      </c>
      <c r="E335">
        <f>VLOOKUP(D335,Ingredientes!$A$2:$I$167,2,FALSE)</f>
        <v/>
      </c>
      <c r="F335" s="6" t="n">
        <v>200</v>
      </c>
      <c r="G335">
        <f>VLOOKUP(D335,Ingredientes!$A$2:$I$167,4,FALSE)</f>
        <v/>
      </c>
      <c r="H335" s="8">
        <f>F335*VLOOKUP(D335,Ingredientes!$A$2:$I$167,9,FALSE)</f>
        <v/>
      </c>
    </row>
    <row r="336">
      <c r="A336" t="n">
        <v>45</v>
      </c>
      <c r="B336" t="inlineStr">
        <is>
          <t>Salgados fritos por cento para festa</t>
        </is>
      </c>
      <c r="C336" t="inlineStr">
        <is>
          <t>Ingrediente</t>
        </is>
      </c>
      <c r="D336" t="inlineStr">
        <is>
          <t>cebola</t>
        </is>
      </c>
      <c r="E336">
        <f>VLOOKUP(D336,Ingredientes!$A$2:$I$167,2,FALSE)</f>
        <v/>
      </c>
      <c r="F336" s="6" t="n">
        <v>100</v>
      </c>
      <c r="G336">
        <f>VLOOKUP(D336,Ingredientes!$A$2:$I$167,4,FALSE)</f>
        <v/>
      </c>
      <c r="H336" s="8">
        <f>F336*VLOOKUP(D336,Ingredientes!$A$2:$I$167,9,FALSE)</f>
        <v/>
      </c>
    </row>
    <row r="337">
      <c r="A337" t="n">
        <v>45</v>
      </c>
      <c r="B337" t="inlineStr">
        <is>
          <t>Salgados fritos por cento para festa</t>
        </is>
      </c>
      <c r="C337" t="inlineStr">
        <is>
          <t>Ingrediente</t>
        </is>
      </c>
      <c r="D337" t="inlineStr">
        <is>
          <t>alho</t>
        </is>
      </c>
      <c r="E337">
        <f>VLOOKUP(D337,Ingredientes!$A$2:$I$167,2,FALSE)</f>
        <v/>
      </c>
      <c r="F337" s="6" t="n">
        <v>10</v>
      </c>
      <c r="G337">
        <f>VLOOKUP(D337,Ingredientes!$A$2:$I$167,4,FALSE)</f>
        <v/>
      </c>
      <c r="H337" s="8">
        <f>F337*VLOOKUP(D337,Ingredientes!$A$2:$I$167,9,FALSE)</f>
        <v/>
      </c>
    </row>
    <row r="338">
      <c r="A338" t="n">
        <v>45</v>
      </c>
      <c r="B338" t="inlineStr">
        <is>
          <t>Salgados fritos por cento para festa</t>
        </is>
      </c>
      <c r="C338" t="inlineStr">
        <is>
          <t>Ingrediente</t>
        </is>
      </c>
      <c r="D338" t="inlineStr">
        <is>
          <t>cheiro</t>
        </is>
      </c>
      <c r="E338">
        <f>VLOOKUP(D338,Ingredientes!$A$2:$I$167,2,FALSE)</f>
        <v/>
      </c>
      <c r="F338" s="6" t="n">
        <v>3</v>
      </c>
      <c r="G338">
        <f>VLOOKUP(D338,Ingredientes!$A$2:$I$167,4,FALSE)</f>
        <v/>
      </c>
      <c r="H338" s="8">
        <f>F338*VLOOKUP(D338,Ingredientes!$A$2:$I$167,9,FALSE)</f>
        <v/>
      </c>
    </row>
    <row r="339">
      <c r="A339" t="n">
        <v>45</v>
      </c>
      <c r="B339" t="inlineStr">
        <is>
          <t>Salgados fritos por cento para festa</t>
        </is>
      </c>
      <c r="C339" t="inlineStr">
        <is>
          <t>Ingrediente</t>
        </is>
      </c>
      <c r="D339" t="inlineStr">
        <is>
          <t>sal</t>
        </is>
      </c>
      <c r="E339">
        <f>VLOOKUP(D339,Ingredientes!$A$2:$I$167,2,FALSE)</f>
        <v/>
      </c>
      <c r="F339" s="6" t="n">
        <v>15</v>
      </c>
      <c r="G339">
        <f>VLOOKUP(D339,Ingredientes!$A$2:$I$167,4,FALSE)</f>
        <v/>
      </c>
      <c r="H339" s="8">
        <f>F339*VLOOKUP(D339,Ingredientes!$A$2:$I$167,9,FALSE)</f>
        <v/>
      </c>
    </row>
    <row r="340">
      <c r="A340" t="n">
        <v>45</v>
      </c>
      <c r="B340" t="inlineStr">
        <is>
          <t>Salgados fritos por cento para festa</t>
        </is>
      </c>
      <c r="C340" t="inlineStr">
        <is>
          <t>Ingrediente</t>
        </is>
      </c>
      <c r="D340" t="inlineStr">
        <is>
          <t>leite</t>
        </is>
      </c>
      <c r="E340">
        <f>VLOOKUP(D340,Ingredientes!$A$2:$I$167,2,FALSE)</f>
        <v/>
      </c>
      <c r="F340" s="6" t="n">
        <v>200</v>
      </c>
      <c r="G340">
        <f>VLOOKUP(D340,Ingredientes!$A$2:$I$167,4,FALSE)</f>
        <v/>
      </c>
      <c r="H340" s="8">
        <f>F340*VLOOKUP(D340,Ingredientes!$A$2:$I$167,9,FALSE)</f>
        <v/>
      </c>
    </row>
    <row r="341">
      <c r="A341" t="n">
        <v>45</v>
      </c>
      <c r="B341" t="inlineStr">
        <is>
          <t>Salgados fritos por cento para festa</t>
        </is>
      </c>
      <c r="C341" t="inlineStr">
        <is>
          <t>Ingrediente</t>
        </is>
      </c>
      <c r="D341" t="inlineStr">
        <is>
          <t>rosca</t>
        </is>
      </c>
      <c r="E341">
        <f>VLOOKUP(D341,Ingredientes!$A$2:$I$167,2,FALSE)</f>
        <v/>
      </c>
      <c r="F341" s="6" t="n">
        <v>300</v>
      </c>
      <c r="G341">
        <f>VLOOKUP(D341,Ingredientes!$A$2:$I$167,4,FALSE)</f>
        <v/>
      </c>
      <c r="H341" s="8">
        <f>F341*VLOOKUP(D341,Ingredientes!$A$2:$I$167,9,FALSE)</f>
        <v/>
      </c>
    </row>
    <row r="342">
      <c r="A342" t="n">
        <v>45</v>
      </c>
      <c r="B342" t="inlineStr">
        <is>
          <t>Salgados fritos por cento para festa</t>
        </is>
      </c>
      <c r="C342" t="inlineStr">
        <is>
          <t>Ingrediente</t>
        </is>
      </c>
      <c r="D342" t="inlineStr">
        <is>
          <t>oleo</t>
        </is>
      </c>
      <c r="E342">
        <f>VLOOKUP(D342,Ingredientes!$A$2:$I$167,2,FALSE)</f>
        <v/>
      </c>
      <c r="F342" s="6" t="n">
        <v>900</v>
      </c>
      <c r="G342">
        <f>VLOOKUP(D342,Ingredientes!$A$2:$I$167,4,FALSE)</f>
        <v/>
      </c>
      <c r="H342" s="8">
        <f>F342*VLOOKUP(D342,Ingredientes!$A$2:$I$167,9,FALSE)</f>
        <v/>
      </c>
    </row>
    <row r="343">
      <c r="A343" t="n">
        <v>45</v>
      </c>
      <c r="B343" t="inlineStr">
        <is>
          <t>Salgados fritos por cento para festa</t>
        </is>
      </c>
      <c r="C343" t="inlineStr">
        <is>
          <t>Embalagem</t>
        </is>
      </c>
      <c r="D343" t="inlineStr">
        <is>
          <t>bandeja</t>
        </is>
      </c>
      <c r="E343">
        <f>VLOOKUP(D343,Ingredientes!$A$2:$I$167,2,FALSE)</f>
        <v/>
      </c>
      <c r="F343" s="6" t="n">
        <v>0.04</v>
      </c>
      <c r="G343">
        <f>VLOOKUP(D343,Ingredientes!$A$2:$I$167,4,FALSE)&amp;". por unidade"</f>
        <v/>
      </c>
      <c r="H343" s="8">
        <f>F343*VLOOKUP(D343,Ingredientes!$A$2:$I$167,9,FALSE)</f>
        <v/>
      </c>
    </row>
    <row r="344">
      <c r="A344" t="n">
        <v>46</v>
      </c>
      <c r="B344" t="inlineStr">
        <is>
          <t>Coxinha grande por unidade</t>
        </is>
      </c>
      <c r="C344" t="inlineStr">
        <is>
          <t>Ingrediente</t>
        </is>
      </c>
      <c r="D344" t="inlineStr">
        <is>
          <t>frango</t>
        </is>
      </c>
      <c r="E344">
        <f>VLOOKUP(D344,Ingredientes!$A$2:$I$167,2,FALSE)</f>
        <v/>
      </c>
      <c r="F344" s="6" t="n">
        <v>700</v>
      </c>
      <c r="G344">
        <f>VLOOKUP(D344,Ingredientes!$A$2:$I$167,4,FALSE)</f>
        <v/>
      </c>
      <c r="H344" s="8">
        <f>F344*VLOOKUP(D344,Ingredientes!$A$2:$I$167,9,FALSE)</f>
        <v/>
      </c>
    </row>
    <row r="345">
      <c r="A345" t="n">
        <v>46</v>
      </c>
      <c r="B345" t="inlineStr">
        <is>
          <t>Coxinha grande por unidade</t>
        </is>
      </c>
      <c r="C345" t="inlineStr">
        <is>
          <t>Ingrediente</t>
        </is>
      </c>
      <c r="D345" t="inlineStr">
        <is>
          <t>trigo</t>
        </is>
      </c>
      <c r="E345">
        <f>VLOOKUP(D345,Ingredientes!$A$2:$I$167,2,FALSE)</f>
        <v/>
      </c>
      <c r="F345" s="6" t="n">
        <v>500</v>
      </c>
      <c r="G345">
        <f>VLOOKUP(D345,Ingredientes!$A$2:$I$167,4,FALSE)</f>
        <v/>
      </c>
      <c r="H345" s="8">
        <f>F345*VLOOKUP(D345,Ingredientes!$A$2:$I$167,9,FALSE)</f>
        <v/>
      </c>
    </row>
    <row r="346">
      <c r="A346" t="n">
        <v>46</v>
      </c>
      <c r="B346" t="inlineStr">
        <is>
          <t>Coxinha grande por unidade</t>
        </is>
      </c>
      <c r="C346" t="inlineStr">
        <is>
          <t>Ingrediente</t>
        </is>
      </c>
      <c r="D346" t="inlineStr">
        <is>
          <t>mant</t>
        </is>
      </c>
      <c r="E346">
        <f>VLOOKUP(D346,Ingredientes!$A$2:$I$167,2,FALSE)</f>
        <v/>
      </c>
      <c r="F346" s="6" t="n">
        <v>30</v>
      </c>
      <c r="G346">
        <f>VLOOKUP(D346,Ingredientes!$A$2:$I$167,4,FALSE)</f>
        <v/>
      </c>
      <c r="H346" s="8">
        <f>F346*VLOOKUP(D346,Ingredientes!$A$2:$I$167,9,FALSE)</f>
        <v/>
      </c>
    </row>
    <row r="347">
      <c r="A347" t="n">
        <v>46</v>
      </c>
      <c r="B347" t="inlineStr">
        <is>
          <t>Coxinha grande por unidade</t>
        </is>
      </c>
      <c r="C347" t="inlineStr">
        <is>
          <t>Ingrediente</t>
        </is>
      </c>
      <c r="D347" t="inlineStr">
        <is>
          <t>req</t>
        </is>
      </c>
      <c r="E347">
        <f>VLOOKUP(D347,Ingredientes!$A$2:$I$167,2,FALSE)</f>
        <v/>
      </c>
      <c r="F347" s="6" t="n">
        <v>200</v>
      </c>
      <c r="G347">
        <f>VLOOKUP(D347,Ingredientes!$A$2:$I$167,4,FALSE)</f>
        <v/>
      </c>
      <c r="H347" s="8">
        <f>F347*VLOOKUP(D347,Ingredientes!$A$2:$I$167,9,FALSE)</f>
        <v/>
      </c>
    </row>
    <row r="348">
      <c r="A348" t="n">
        <v>46</v>
      </c>
      <c r="B348" t="inlineStr">
        <is>
          <t>Coxinha grande por unidade</t>
        </is>
      </c>
      <c r="C348" t="inlineStr">
        <is>
          <t>Ingrediente</t>
        </is>
      </c>
      <c r="D348" t="inlineStr">
        <is>
          <t>cebola</t>
        </is>
      </c>
      <c r="E348">
        <f>VLOOKUP(D348,Ingredientes!$A$2:$I$167,2,FALSE)</f>
        <v/>
      </c>
      <c r="F348" s="6" t="n">
        <v>100</v>
      </c>
      <c r="G348">
        <f>VLOOKUP(D348,Ingredientes!$A$2:$I$167,4,FALSE)</f>
        <v/>
      </c>
      <c r="H348" s="8">
        <f>F348*VLOOKUP(D348,Ingredientes!$A$2:$I$167,9,FALSE)</f>
        <v/>
      </c>
    </row>
    <row r="349">
      <c r="A349" t="n">
        <v>46</v>
      </c>
      <c r="B349" t="inlineStr">
        <is>
          <t>Coxinha grande por unidade</t>
        </is>
      </c>
      <c r="C349" t="inlineStr">
        <is>
          <t>Ingrediente</t>
        </is>
      </c>
      <c r="D349" t="inlineStr">
        <is>
          <t>alho</t>
        </is>
      </c>
      <c r="E349">
        <f>VLOOKUP(D349,Ingredientes!$A$2:$I$167,2,FALSE)</f>
        <v/>
      </c>
      <c r="F349" s="6" t="n">
        <v>10</v>
      </c>
      <c r="G349">
        <f>VLOOKUP(D349,Ingredientes!$A$2:$I$167,4,FALSE)</f>
        <v/>
      </c>
      <c r="H349" s="8">
        <f>F349*VLOOKUP(D349,Ingredientes!$A$2:$I$167,9,FALSE)</f>
        <v/>
      </c>
    </row>
    <row r="350">
      <c r="A350" t="n">
        <v>46</v>
      </c>
      <c r="B350" t="inlineStr">
        <is>
          <t>Coxinha grande por unidade</t>
        </is>
      </c>
      <c r="C350" t="inlineStr">
        <is>
          <t>Ingrediente</t>
        </is>
      </c>
      <c r="D350" t="inlineStr">
        <is>
          <t>cheiro</t>
        </is>
      </c>
      <c r="E350">
        <f>VLOOKUP(D350,Ingredientes!$A$2:$I$167,2,FALSE)</f>
        <v/>
      </c>
      <c r="F350" s="6" t="n">
        <v>3</v>
      </c>
      <c r="G350">
        <f>VLOOKUP(D350,Ingredientes!$A$2:$I$167,4,FALSE)</f>
        <v/>
      </c>
      <c r="H350" s="8">
        <f>F350*VLOOKUP(D350,Ingredientes!$A$2:$I$167,9,FALSE)</f>
        <v/>
      </c>
    </row>
    <row r="351">
      <c r="A351" t="n">
        <v>46</v>
      </c>
      <c r="B351" t="inlineStr">
        <is>
          <t>Coxinha grande por unidade</t>
        </is>
      </c>
      <c r="C351" t="inlineStr">
        <is>
          <t>Ingrediente</t>
        </is>
      </c>
      <c r="D351" t="inlineStr">
        <is>
          <t>sal</t>
        </is>
      </c>
      <c r="E351">
        <f>VLOOKUP(D351,Ingredientes!$A$2:$I$167,2,FALSE)</f>
        <v/>
      </c>
      <c r="F351" s="6" t="n">
        <v>15</v>
      </c>
      <c r="G351">
        <f>VLOOKUP(D351,Ingredientes!$A$2:$I$167,4,FALSE)</f>
        <v/>
      </c>
      <c r="H351" s="8">
        <f>F351*VLOOKUP(D351,Ingredientes!$A$2:$I$167,9,FALSE)</f>
        <v/>
      </c>
    </row>
    <row r="352">
      <c r="A352" t="n">
        <v>46</v>
      </c>
      <c r="B352" t="inlineStr">
        <is>
          <t>Coxinha grande por unidade</t>
        </is>
      </c>
      <c r="C352" t="inlineStr">
        <is>
          <t>Ingrediente</t>
        </is>
      </c>
      <c r="D352" t="inlineStr">
        <is>
          <t>leite</t>
        </is>
      </c>
      <c r="E352">
        <f>VLOOKUP(D352,Ingredientes!$A$2:$I$167,2,FALSE)</f>
        <v/>
      </c>
      <c r="F352" s="6" t="n">
        <v>200</v>
      </c>
      <c r="G352">
        <f>VLOOKUP(D352,Ingredientes!$A$2:$I$167,4,FALSE)</f>
        <v/>
      </c>
      <c r="H352" s="8">
        <f>F352*VLOOKUP(D352,Ingredientes!$A$2:$I$167,9,FALSE)</f>
        <v/>
      </c>
    </row>
    <row r="353">
      <c r="A353" t="n">
        <v>46</v>
      </c>
      <c r="B353" t="inlineStr">
        <is>
          <t>Coxinha grande por unidade</t>
        </is>
      </c>
      <c r="C353" t="inlineStr">
        <is>
          <t>Ingrediente</t>
        </is>
      </c>
      <c r="D353" t="inlineStr">
        <is>
          <t>rosca</t>
        </is>
      </c>
      <c r="E353">
        <f>VLOOKUP(D353,Ingredientes!$A$2:$I$167,2,FALSE)</f>
        <v/>
      </c>
      <c r="F353" s="6" t="n">
        <v>300</v>
      </c>
      <c r="G353">
        <f>VLOOKUP(D353,Ingredientes!$A$2:$I$167,4,FALSE)</f>
        <v/>
      </c>
      <c r="H353" s="8">
        <f>F353*VLOOKUP(D353,Ingredientes!$A$2:$I$167,9,FALSE)</f>
        <v/>
      </c>
    </row>
    <row r="354">
      <c r="A354" t="n">
        <v>46</v>
      </c>
      <c r="B354" t="inlineStr">
        <is>
          <t>Coxinha grande por unidade</t>
        </is>
      </c>
      <c r="C354" t="inlineStr">
        <is>
          <t>Ingrediente</t>
        </is>
      </c>
      <c r="D354" t="inlineStr">
        <is>
          <t>oleo</t>
        </is>
      </c>
      <c r="E354">
        <f>VLOOKUP(D354,Ingredientes!$A$2:$I$167,2,FALSE)</f>
        <v/>
      </c>
      <c r="F354" s="6" t="n">
        <v>900</v>
      </c>
      <c r="G354">
        <f>VLOOKUP(D354,Ingredientes!$A$2:$I$167,4,FALSE)</f>
        <v/>
      </c>
      <c r="H354" s="8">
        <f>F354*VLOOKUP(D354,Ingredientes!$A$2:$I$167,9,FALSE)</f>
        <v/>
      </c>
    </row>
    <row r="355">
      <c r="A355" t="n">
        <v>46</v>
      </c>
      <c r="B355" t="inlineStr">
        <is>
          <t>Coxinha grande por unidade</t>
        </is>
      </c>
      <c r="C355" t="inlineStr">
        <is>
          <t>Embalagem</t>
        </is>
      </c>
      <c r="D355" t="inlineStr">
        <is>
          <t>skraft</t>
        </is>
      </c>
      <c r="E355">
        <f>VLOOKUP(D355,Ingredientes!$A$2:$I$167,2,FALSE)</f>
        <v/>
      </c>
      <c r="F355" s="6" t="n">
        <v>1</v>
      </c>
      <c r="G355">
        <f>VLOOKUP(D355,Ingredientes!$A$2:$I$167,4,FALSE)&amp;". por unidade"</f>
        <v/>
      </c>
      <c r="H355" s="8">
        <f>F355*VLOOKUP(D355,Ingredientes!$A$2:$I$167,9,FALSE)</f>
        <v/>
      </c>
    </row>
    <row r="356">
      <c r="A356" t="n">
        <v>47</v>
      </c>
      <c r="B356" t="inlineStr">
        <is>
          <t>Pastel caseiro</t>
        </is>
      </c>
      <c r="C356" t="inlineStr">
        <is>
          <t>Ingrediente</t>
        </is>
      </c>
      <c r="D356" t="inlineStr">
        <is>
          <t>mpastel</t>
        </is>
      </c>
      <c r="E356">
        <f>VLOOKUP(D356,Ingredientes!$A$2:$I$167,2,FALSE)</f>
        <v/>
      </c>
      <c r="F356" s="6" t="n">
        <v>1000</v>
      </c>
      <c r="G356">
        <f>VLOOKUP(D356,Ingredientes!$A$2:$I$167,4,FALSE)</f>
        <v/>
      </c>
      <c r="H356" s="8">
        <f>F356*VLOOKUP(D356,Ingredientes!$A$2:$I$167,9,FALSE)</f>
        <v/>
      </c>
    </row>
    <row r="357">
      <c r="A357" t="n">
        <v>47</v>
      </c>
      <c r="B357" t="inlineStr">
        <is>
          <t>Pastel caseiro</t>
        </is>
      </c>
      <c r="C357" t="inlineStr">
        <is>
          <t>Ingrediente</t>
        </is>
      </c>
      <c r="D357" t="inlineStr">
        <is>
          <t>moida</t>
        </is>
      </c>
      <c r="E357">
        <f>VLOOKUP(D357,Ingredientes!$A$2:$I$167,2,FALSE)</f>
        <v/>
      </c>
      <c r="F357" s="6" t="n">
        <v>500</v>
      </c>
      <c r="G357">
        <f>VLOOKUP(D357,Ingredientes!$A$2:$I$167,4,FALSE)</f>
        <v/>
      </c>
      <c r="H357" s="8">
        <f>F357*VLOOKUP(D357,Ingredientes!$A$2:$I$167,9,FALSE)</f>
        <v/>
      </c>
    </row>
    <row r="358">
      <c r="A358" t="n">
        <v>47</v>
      </c>
      <c r="B358" t="inlineStr">
        <is>
          <t>Pastel caseiro</t>
        </is>
      </c>
      <c r="C358" t="inlineStr">
        <is>
          <t>Ingrediente</t>
        </is>
      </c>
      <c r="D358" t="inlineStr">
        <is>
          <t>cebola</t>
        </is>
      </c>
      <c r="E358">
        <f>VLOOKUP(D358,Ingredientes!$A$2:$I$167,2,FALSE)</f>
        <v/>
      </c>
      <c r="F358" s="6" t="n">
        <v>100</v>
      </c>
      <c r="G358">
        <f>VLOOKUP(D358,Ingredientes!$A$2:$I$167,4,FALSE)</f>
        <v/>
      </c>
      <c r="H358" s="8">
        <f>F358*VLOOKUP(D358,Ingredientes!$A$2:$I$167,9,FALSE)</f>
        <v/>
      </c>
    </row>
    <row r="359">
      <c r="A359" t="n">
        <v>47</v>
      </c>
      <c r="B359" t="inlineStr">
        <is>
          <t>Pastel caseiro</t>
        </is>
      </c>
      <c r="C359" t="inlineStr">
        <is>
          <t>Ingrediente</t>
        </is>
      </c>
      <c r="D359" t="inlineStr">
        <is>
          <t>alho</t>
        </is>
      </c>
      <c r="E359">
        <f>VLOOKUP(D359,Ingredientes!$A$2:$I$167,2,FALSE)</f>
        <v/>
      </c>
      <c r="F359" s="6" t="n">
        <v>10</v>
      </c>
      <c r="G359">
        <f>VLOOKUP(D359,Ingredientes!$A$2:$I$167,4,FALSE)</f>
        <v/>
      </c>
      <c r="H359" s="8">
        <f>F359*VLOOKUP(D359,Ingredientes!$A$2:$I$167,9,FALSE)</f>
        <v/>
      </c>
    </row>
    <row r="360">
      <c r="A360" t="n">
        <v>47</v>
      </c>
      <c r="B360" t="inlineStr">
        <is>
          <t>Pastel caseiro</t>
        </is>
      </c>
      <c r="C360" t="inlineStr">
        <is>
          <t>Ingrediente</t>
        </is>
      </c>
      <c r="D360" t="inlineStr">
        <is>
          <t>azeitona</t>
        </is>
      </c>
      <c r="E360">
        <f>VLOOKUP(D360,Ingredientes!$A$2:$I$167,2,FALSE)</f>
        <v/>
      </c>
      <c r="F360" s="6" t="n">
        <v>60</v>
      </c>
      <c r="G360">
        <f>VLOOKUP(D360,Ingredientes!$A$2:$I$167,4,FALSE)</f>
        <v/>
      </c>
      <c r="H360" s="8">
        <f>F360*VLOOKUP(D360,Ingredientes!$A$2:$I$167,9,FALSE)</f>
        <v/>
      </c>
    </row>
    <row r="361">
      <c r="A361" t="n">
        <v>47</v>
      </c>
      <c r="B361" t="inlineStr">
        <is>
          <t>Pastel caseiro</t>
        </is>
      </c>
      <c r="C361" t="inlineStr">
        <is>
          <t>Ingrediente</t>
        </is>
      </c>
      <c r="D361" t="inlineStr">
        <is>
          <t>mus</t>
        </is>
      </c>
      <c r="E361">
        <f>VLOOKUP(D361,Ingredientes!$A$2:$I$167,2,FALSE)</f>
        <v/>
      </c>
      <c r="F361" s="6" t="n">
        <v>300</v>
      </c>
      <c r="G361">
        <f>VLOOKUP(D361,Ingredientes!$A$2:$I$167,4,FALSE)</f>
        <v/>
      </c>
      <c r="H361" s="8">
        <f>F361*VLOOKUP(D361,Ingredientes!$A$2:$I$167,9,FALSE)</f>
        <v/>
      </c>
    </row>
    <row r="362">
      <c r="A362" t="n">
        <v>47</v>
      </c>
      <c r="B362" t="inlineStr">
        <is>
          <t>Pastel caseiro</t>
        </is>
      </c>
      <c r="C362" t="inlineStr">
        <is>
          <t>Ingrediente</t>
        </is>
      </c>
      <c r="D362" t="inlineStr">
        <is>
          <t>sal</t>
        </is>
      </c>
      <c r="E362">
        <f>VLOOKUP(D362,Ingredientes!$A$2:$I$167,2,FALSE)</f>
        <v/>
      </c>
      <c r="F362" s="6" t="n">
        <v>10</v>
      </c>
      <c r="G362">
        <f>VLOOKUP(D362,Ingredientes!$A$2:$I$167,4,FALSE)</f>
        <v/>
      </c>
      <c r="H362" s="8">
        <f>F362*VLOOKUP(D362,Ingredientes!$A$2:$I$167,9,FALSE)</f>
        <v/>
      </c>
    </row>
    <row r="363">
      <c r="A363" t="n">
        <v>47</v>
      </c>
      <c r="B363" t="inlineStr">
        <is>
          <t>Pastel caseiro</t>
        </is>
      </c>
      <c r="C363" t="inlineStr">
        <is>
          <t>Ingrediente</t>
        </is>
      </c>
      <c r="D363" t="inlineStr">
        <is>
          <t>oleo</t>
        </is>
      </c>
      <c r="E363">
        <f>VLOOKUP(D363,Ingredientes!$A$2:$I$167,2,FALSE)</f>
        <v/>
      </c>
      <c r="F363" s="6" t="n">
        <v>900</v>
      </c>
      <c r="G363">
        <f>VLOOKUP(D363,Ingredientes!$A$2:$I$167,4,FALSE)</f>
        <v/>
      </c>
      <c r="H363" s="8">
        <f>F363*VLOOKUP(D363,Ingredientes!$A$2:$I$167,9,FALSE)</f>
        <v/>
      </c>
    </row>
    <row r="364">
      <c r="A364" t="n">
        <v>47</v>
      </c>
      <c r="B364" t="inlineStr">
        <is>
          <t>Pastel caseiro</t>
        </is>
      </c>
      <c r="C364" t="inlineStr">
        <is>
          <t>Embalagem</t>
        </is>
      </c>
      <c r="D364" t="inlineStr">
        <is>
          <t>skraft</t>
        </is>
      </c>
      <c r="E364">
        <f>VLOOKUP(D364,Ingredientes!$A$2:$I$167,2,FALSE)</f>
        <v/>
      </c>
      <c r="F364" s="6" t="n">
        <v>1</v>
      </c>
      <c r="G364">
        <f>VLOOKUP(D364,Ingredientes!$A$2:$I$167,4,FALSE)&amp;". por unidade"</f>
        <v/>
      </c>
      <c r="H364" s="8">
        <f>F364*VLOOKUP(D364,Ingredientes!$A$2:$I$167,9,FALSE)</f>
        <v/>
      </c>
    </row>
    <row r="365">
      <c r="A365" t="n">
        <v>48</v>
      </c>
      <c r="B365" t="inlineStr">
        <is>
          <t>Empadinha</t>
        </is>
      </c>
      <c r="C365" t="inlineStr">
        <is>
          <t>Ingrediente</t>
        </is>
      </c>
      <c r="D365" t="inlineStr">
        <is>
          <t>trigo</t>
        </is>
      </c>
      <c r="E365">
        <f>VLOOKUP(D365,Ingredientes!$A$2:$I$167,2,FALSE)</f>
        <v/>
      </c>
      <c r="F365" s="6" t="n">
        <v>500</v>
      </c>
      <c r="G365">
        <f>VLOOKUP(D365,Ingredientes!$A$2:$I$167,4,FALSE)</f>
        <v/>
      </c>
      <c r="H365" s="8">
        <f>F365*VLOOKUP(D365,Ingredientes!$A$2:$I$167,9,FALSE)</f>
        <v/>
      </c>
    </row>
    <row r="366">
      <c r="A366" t="n">
        <v>48</v>
      </c>
      <c r="B366" t="inlineStr">
        <is>
          <t>Empadinha</t>
        </is>
      </c>
      <c r="C366" t="inlineStr">
        <is>
          <t>Ingrediente</t>
        </is>
      </c>
      <c r="D366" t="inlineStr">
        <is>
          <t>mant</t>
        </is>
      </c>
      <c r="E366">
        <f>VLOOKUP(D366,Ingredientes!$A$2:$I$167,2,FALSE)</f>
        <v/>
      </c>
      <c r="F366" s="6" t="n">
        <v>250</v>
      </c>
      <c r="G366">
        <f>VLOOKUP(D366,Ingredientes!$A$2:$I$167,4,FALSE)</f>
        <v/>
      </c>
      <c r="H366" s="8">
        <f>F366*VLOOKUP(D366,Ingredientes!$A$2:$I$167,9,FALSE)</f>
        <v/>
      </c>
    </row>
    <row r="367">
      <c r="A367" t="n">
        <v>48</v>
      </c>
      <c r="B367" t="inlineStr">
        <is>
          <t>Empadinha</t>
        </is>
      </c>
      <c r="C367" t="inlineStr">
        <is>
          <t>Ingrediente</t>
        </is>
      </c>
      <c r="D367" t="inlineStr">
        <is>
          <t>ovo</t>
        </is>
      </c>
      <c r="E367">
        <f>VLOOKUP(D367,Ingredientes!$A$2:$I$167,2,FALSE)</f>
        <v/>
      </c>
      <c r="F367" s="6" t="n">
        <v>2</v>
      </c>
      <c r="G367">
        <f>VLOOKUP(D367,Ingredientes!$A$2:$I$167,4,FALSE)</f>
        <v/>
      </c>
      <c r="H367" s="8">
        <f>F367*VLOOKUP(D367,Ingredientes!$A$2:$I$167,9,FALSE)</f>
        <v/>
      </c>
    </row>
    <row r="368">
      <c r="A368" t="n">
        <v>48</v>
      </c>
      <c r="B368" t="inlineStr">
        <is>
          <t>Empadinha</t>
        </is>
      </c>
      <c r="C368" t="inlineStr">
        <is>
          <t>Ingrediente</t>
        </is>
      </c>
      <c r="D368" t="inlineStr">
        <is>
          <t>sal</t>
        </is>
      </c>
      <c r="E368">
        <f>VLOOKUP(D368,Ingredientes!$A$2:$I$167,2,FALSE)</f>
        <v/>
      </c>
      <c r="F368" s="6" t="n">
        <v>5</v>
      </c>
      <c r="G368">
        <f>VLOOKUP(D368,Ingredientes!$A$2:$I$167,4,FALSE)</f>
        <v/>
      </c>
      <c r="H368" s="8">
        <f>F368*VLOOKUP(D368,Ingredientes!$A$2:$I$167,9,FALSE)</f>
        <v/>
      </c>
    </row>
    <row r="369">
      <c r="A369" t="n">
        <v>48</v>
      </c>
      <c r="B369" t="inlineStr">
        <is>
          <t>Empadinha</t>
        </is>
      </c>
      <c r="C369" t="inlineStr">
        <is>
          <t>Ingrediente</t>
        </is>
      </c>
      <c r="D369" t="inlineStr">
        <is>
          <t>frango</t>
        </is>
      </c>
      <c r="E369">
        <f>VLOOKUP(D369,Ingredientes!$A$2:$I$167,2,FALSE)</f>
        <v/>
      </c>
      <c r="F369" s="6" t="n">
        <v>400</v>
      </c>
      <c r="G369">
        <f>VLOOKUP(D369,Ingredientes!$A$2:$I$167,4,FALSE)</f>
        <v/>
      </c>
      <c r="H369" s="8">
        <f>F369*VLOOKUP(D369,Ingredientes!$A$2:$I$167,9,FALSE)</f>
        <v/>
      </c>
    </row>
    <row r="370">
      <c r="A370" t="n">
        <v>48</v>
      </c>
      <c r="B370" t="inlineStr">
        <is>
          <t>Empadinha</t>
        </is>
      </c>
      <c r="C370" t="inlineStr">
        <is>
          <t>Ingrediente</t>
        </is>
      </c>
      <c r="D370" t="inlineStr">
        <is>
          <t>cebola</t>
        </is>
      </c>
      <c r="E370">
        <f>VLOOKUP(D370,Ingredientes!$A$2:$I$167,2,FALSE)</f>
        <v/>
      </c>
      <c r="F370" s="6" t="n">
        <v>80</v>
      </c>
      <c r="G370">
        <f>VLOOKUP(D370,Ingredientes!$A$2:$I$167,4,FALSE)</f>
        <v/>
      </c>
      <c r="H370" s="8">
        <f>F370*VLOOKUP(D370,Ingredientes!$A$2:$I$167,9,FALSE)</f>
        <v/>
      </c>
    </row>
    <row r="371">
      <c r="A371" t="n">
        <v>48</v>
      </c>
      <c r="B371" t="inlineStr">
        <is>
          <t>Empadinha</t>
        </is>
      </c>
      <c r="C371" t="inlineStr">
        <is>
          <t>Ingrediente</t>
        </is>
      </c>
      <c r="D371" t="inlineStr">
        <is>
          <t>molho</t>
        </is>
      </c>
      <c r="E371">
        <f>VLOOKUP(D371,Ingredientes!$A$2:$I$167,2,FALSE)</f>
        <v/>
      </c>
      <c r="F371" s="6" t="n">
        <v>200</v>
      </c>
      <c r="G371">
        <f>VLOOKUP(D371,Ingredientes!$A$2:$I$167,4,FALSE)</f>
        <v/>
      </c>
      <c r="H371" s="8">
        <f>F371*VLOOKUP(D371,Ingredientes!$A$2:$I$167,9,FALSE)</f>
        <v/>
      </c>
    </row>
    <row r="372">
      <c r="A372" t="n">
        <v>48</v>
      </c>
      <c r="B372" t="inlineStr">
        <is>
          <t>Empadinha</t>
        </is>
      </c>
      <c r="C372" t="inlineStr">
        <is>
          <t>Ingrediente</t>
        </is>
      </c>
      <c r="D372" t="inlineStr">
        <is>
          <t>ervilha</t>
        </is>
      </c>
      <c r="E372">
        <f>VLOOKUP(D372,Ingredientes!$A$2:$I$167,2,FALSE)</f>
        <v/>
      </c>
      <c r="F372" s="6" t="n">
        <v>170</v>
      </c>
      <c r="G372">
        <f>VLOOKUP(D372,Ingredientes!$A$2:$I$167,4,FALSE)</f>
        <v/>
      </c>
      <c r="H372" s="8">
        <f>F372*VLOOKUP(D372,Ingredientes!$A$2:$I$167,9,FALSE)</f>
        <v/>
      </c>
    </row>
    <row r="373">
      <c r="A373" t="n">
        <v>48</v>
      </c>
      <c r="B373" t="inlineStr">
        <is>
          <t>Empadinha</t>
        </is>
      </c>
      <c r="C373" t="inlineStr">
        <is>
          <t>Ingrediente</t>
        </is>
      </c>
      <c r="D373" t="inlineStr">
        <is>
          <t>milho</t>
        </is>
      </c>
      <c r="E373">
        <f>VLOOKUP(D373,Ingredientes!$A$2:$I$167,2,FALSE)</f>
        <v/>
      </c>
      <c r="F373" s="6" t="n">
        <v>170</v>
      </c>
      <c r="G373">
        <f>VLOOKUP(D373,Ingredientes!$A$2:$I$167,4,FALSE)</f>
        <v/>
      </c>
      <c r="H373" s="8">
        <f>F373*VLOOKUP(D373,Ingredientes!$A$2:$I$167,9,FALSE)</f>
        <v/>
      </c>
    </row>
    <row r="374">
      <c r="A374" t="n">
        <v>48</v>
      </c>
      <c r="B374" t="inlineStr">
        <is>
          <t>Empadinha</t>
        </is>
      </c>
      <c r="C374" t="inlineStr">
        <is>
          <t>Embalagem</t>
        </is>
      </c>
      <c r="D374" t="inlineStr">
        <is>
          <t>bandeja</t>
        </is>
      </c>
      <c r="E374">
        <f>VLOOKUP(D374,Ingredientes!$A$2:$I$167,2,FALSE)</f>
        <v/>
      </c>
      <c r="F374" s="6" t="n">
        <v>0.1</v>
      </c>
      <c r="G374">
        <f>VLOOKUP(D374,Ingredientes!$A$2:$I$167,4,FALSE)&amp;". por unidade"</f>
        <v/>
      </c>
      <c r="H374" s="8">
        <f>F374*VLOOKUP(D374,Ingredientes!$A$2:$I$167,9,FALSE)</f>
        <v/>
      </c>
    </row>
    <row r="375">
      <c r="A375" t="n">
        <v>49</v>
      </c>
      <c r="B375" t="inlineStr">
        <is>
          <t>Torta salgada por fatia</t>
        </is>
      </c>
      <c r="C375" t="inlineStr">
        <is>
          <t>Ingrediente</t>
        </is>
      </c>
      <c r="D375" t="inlineStr">
        <is>
          <t>ovo</t>
        </is>
      </c>
      <c r="E375">
        <f>VLOOKUP(D375,Ingredientes!$A$2:$I$167,2,FALSE)</f>
        <v/>
      </c>
      <c r="F375" s="6" t="n">
        <v>3</v>
      </c>
      <c r="G375">
        <f>VLOOKUP(D375,Ingredientes!$A$2:$I$167,4,FALSE)</f>
        <v/>
      </c>
      <c r="H375" s="8">
        <f>F375*VLOOKUP(D375,Ingredientes!$A$2:$I$167,9,FALSE)</f>
        <v/>
      </c>
    </row>
    <row r="376">
      <c r="A376" t="n">
        <v>49</v>
      </c>
      <c r="B376" t="inlineStr">
        <is>
          <t>Torta salgada por fatia</t>
        </is>
      </c>
      <c r="C376" t="inlineStr">
        <is>
          <t>Ingrediente</t>
        </is>
      </c>
      <c r="D376" t="inlineStr">
        <is>
          <t>leite</t>
        </is>
      </c>
      <c r="E376">
        <f>VLOOKUP(D376,Ingredientes!$A$2:$I$167,2,FALSE)</f>
        <v/>
      </c>
      <c r="F376" s="6" t="n">
        <v>400</v>
      </c>
      <c r="G376">
        <f>VLOOKUP(D376,Ingredientes!$A$2:$I$167,4,FALSE)</f>
        <v/>
      </c>
      <c r="H376" s="8">
        <f>F376*VLOOKUP(D376,Ingredientes!$A$2:$I$167,9,FALSE)</f>
        <v/>
      </c>
    </row>
    <row r="377">
      <c r="A377" t="n">
        <v>49</v>
      </c>
      <c r="B377" t="inlineStr">
        <is>
          <t>Torta salgada por fatia</t>
        </is>
      </c>
      <c r="C377" t="inlineStr">
        <is>
          <t>Ingrediente</t>
        </is>
      </c>
      <c r="D377" t="inlineStr">
        <is>
          <t>oleo</t>
        </is>
      </c>
      <c r="E377">
        <f>VLOOKUP(D377,Ingredientes!$A$2:$I$167,2,FALSE)</f>
        <v/>
      </c>
      <c r="F377" s="6" t="n">
        <v>150</v>
      </c>
      <c r="G377">
        <f>VLOOKUP(D377,Ingredientes!$A$2:$I$167,4,FALSE)</f>
        <v/>
      </c>
      <c r="H377" s="8">
        <f>F377*VLOOKUP(D377,Ingredientes!$A$2:$I$167,9,FALSE)</f>
        <v/>
      </c>
    </row>
    <row r="378">
      <c r="A378" t="n">
        <v>49</v>
      </c>
      <c r="B378" t="inlineStr">
        <is>
          <t>Torta salgada por fatia</t>
        </is>
      </c>
      <c r="C378" t="inlineStr">
        <is>
          <t>Ingrediente</t>
        </is>
      </c>
      <c r="D378" t="inlineStr">
        <is>
          <t>trigo</t>
        </is>
      </c>
      <c r="E378">
        <f>VLOOKUP(D378,Ingredientes!$A$2:$I$167,2,FALSE)</f>
        <v/>
      </c>
      <c r="F378" s="6" t="n">
        <v>300</v>
      </c>
      <c r="G378">
        <f>VLOOKUP(D378,Ingredientes!$A$2:$I$167,4,FALSE)</f>
        <v/>
      </c>
      <c r="H378" s="8">
        <f>F378*VLOOKUP(D378,Ingredientes!$A$2:$I$167,9,FALSE)</f>
        <v/>
      </c>
    </row>
    <row r="379">
      <c r="A379" t="n">
        <v>49</v>
      </c>
      <c r="B379" t="inlineStr">
        <is>
          <t>Torta salgada por fatia</t>
        </is>
      </c>
      <c r="C379" t="inlineStr">
        <is>
          <t>Ingrediente</t>
        </is>
      </c>
      <c r="D379" t="inlineStr">
        <is>
          <t>parm</t>
        </is>
      </c>
      <c r="E379">
        <f>VLOOKUP(D379,Ingredientes!$A$2:$I$167,2,FALSE)</f>
        <v/>
      </c>
      <c r="F379" s="6" t="n">
        <v>30</v>
      </c>
      <c r="G379">
        <f>VLOOKUP(D379,Ingredientes!$A$2:$I$167,4,FALSE)</f>
        <v/>
      </c>
      <c r="H379" s="8">
        <f>F379*VLOOKUP(D379,Ingredientes!$A$2:$I$167,9,FALSE)</f>
        <v/>
      </c>
    </row>
    <row r="380">
      <c r="A380" t="n">
        <v>49</v>
      </c>
      <c r="B380" t="inlineStr">
        <is>
          <t>Torta salgada por fatia</t>
        </is>
      </c>
      <c r="C380" t="inlineStr">
        <is>
          <t>Ingrediente</t>
        </is>
      </c>
      <c r="D380" t="inlineStr">
        <is>
          <t>ferm</t>
        </is>
      </c>
      <c r="E380">
        <f>VLOOKUP(D380,Ingredientes!$A$2:$I$167,2,FALSE)</f>
        <v/>
      </c>
      <c r="F380" s="6" t="n">
        <v>10</v>
      </c>
      <c r="G380">
        <f>VLOOKUP(D380,Ingredientes!$A$2:$I$167,4,FALSE)</f>
        <v/>
      </c>
      <c r="H380" s="8">
        <f>F380*VLOOKUP(D380,Ingredientes!$A$2:$I$167,9,FALSE)</f>
        <v/>
      </c>
    </row>
    <row r="381">
      <c r="A381" t="n">
        <v>49</v>
      </c>
      <c r="B381" t="inlineStr">
        <is>
          <t>Torta salgada por fatia</t>
        </is>
      </c>
      <c r="C381" t="inlineStr">
        <is>
          <t>Ingrediente</t>
        </is>
      </c>
      <c r="D381" t="inlineStr">
        <is>
          <t>frango</t>
        </is>
      </c>
      <c r="E381">
        <f>VLOOKUP(D381,Ingredientes!$A$2:$I$167,2,FALSE)</f>
        <v/>
      </c>
      <c r="F381" s="6" t="n">
        <v>500</v>
      </c>
      <c r="G381">
        <f>VLOOKUP(D381,Ingredientes!$A$2:$I$167,4,FALSE)</f>
        <v/>
      </c>
      <c r="H381" s="8">
        <f>F381*VLOOKUP(D381,Ingredientes!$A$2:$I$167,9,FALSE)</f>
        <v/>
      </c>
    </row>
    <row r="382">
      <c r="A382" t="n">
        <v>49</v>
      </c>
      <c r="B382" t="inlineStr">
        <is>
          <t>Torta salgada por fatia</t>
        </is>
      </c>
      <c r="C382" t="inlineStr">
        <is>
          <t>Ingrediente</t>
        </is>
      </c>
      <c r="D382" t="inlineStr">
        <is>
          <t>cebola</t>
        </is>
      </c>
      <c r="E382">
        <f>VLOOKUP(D382,Ingredientes!$A$2:$I$167,2,FALSE)</f>
        <v/>
      </c>
      <c r="F382" s="6" t="n">
        <v>100</v>
      </c>
      <c r="G382">
        <f>VLOOKUP(D382,Ingredientes!$A$2:$I$167,4,FALSE)</f>
        <v/>
      </c>
      <c r="H382" s="8">
        <f>F382*VLOOKUP(D382,Ingredientes!$A$2:$I$167,9,FALSE)</f>
        <v/>
      </c>
    </row>
    <row r="383">
      <c r="A383" t="n">
        <v>49</v>
      </c>
      <c r="B383" t="inlineStr">
        <is>
          <t>Torta salgada por fatia</t>
        </is>
      </c>
      <c r="C383" t="inlineStr">
        <is>
          <t>Ingrediente</t>
        </is>
      </c>
      <c r="D383" t="inlineStr">
        <is>
          <t>tomate</t>
        </is>
      </c>
      <c r="E383">
        <f>VLOOKUP(D383,Ingredientes!$A$2:$I$167,2,FALSE)</f>
        <v/>
      </c>
      <c r="F383" s="6" t="n">
        <v>200</v>
      </c>
      <c r="G383">
        <f>VLOOKUP(D383,Ingredientes!$A$2:$I$167,4,FALSE)</f>
        <v/>
      </c>
      <c r="H383" s="8">
        <f>F383*VLOOKUP(D383,Ingredientes!$A$2:$I$167,9,FALSE)</f>
        <v/>
      </c>
    </row>
    <row r="384">
      <c r="A384" t="n">
        <v>49</v>
      </c>
      <c r="B384" t="inlineStr">
        <is>
          <t>Torta salgada por fatia</t>
        </is>
      </c>
      <c r="C384" t="inlineStr">
        <is>
          <t>Ingrediente</t>
        </is>
      </c>
      <c r="D384" t="inlineStr">
        <is>
          <t>milho</t>
        </is>
      </c>
      <c r="E384">
        <f>VLOOKUP(D384,Ingredientes!$A$2:$I$167,2,FALSE)</f>
        <v/>
      </c>
      <c r="F384" s="6" t="n">
        <v>170</v>
      </c>
      <c r="G384">
        <f>VLOOKUP(D384,Ingredientes!$A$2:$I$167,4,FALSE)</f>
        <v/>
      </c>
      <c r="H384" s="8">
        <f>F384*VLOOKUP(D384,Ingredientes!$A$2:$I$167,9,FALSE)</f>
        <v/>
      </c>
    </row>
    <row r="385">
      <c r="A385" t="n">
        <v>49</v>
      </c>
      <c r="B385" t="inlineStr">
        <is>
          <t>Torta salgada por fatia</t>
        </is>
      </c>
      <c r="C385" t="inlineStr">
        <is>
          <t>Ingrediente</t>
        </is>
      </c>
      <c r="D385" t="inlineStr">
        <is>
          <t>ervilha</t>
        </is>
      </c>
      <c r="E385">
        <f>VLOOKUP(D385,Ingredientes!$A$2:$I$167,2,FALSE)</f>
        <v/>
      </c>
      <c r="F385" s="6" t="n">
        <v>170</v>
      </c>
      <c r="G385">
        <f>VLOOKUP(D385,Ingredientes!$A$2:$I$167,4,FALSE)</f>
        <v/>
      </c>
      <c r="H385" s="8">
        <f>F385*VLOOKUP(D385,Ingredientes!$A$2:$I$167,9,FALSE)</f>
        <v/>
      </c>
    </row>
    <row r="386">
      <c r="A386" t="n">
        <v>49</v>
      </c>
      <c r="B386" t="inlineStr">
        <is>
          <t>Torta salgada por fatia</t>
        </is>
      </c>
      <c r="C386" t="inlineStr">
        <is>
          <t>Ingrediente</t>
        </is>
      </c>
      <c r="D386" t="inlineStr">
        <is>
          <t>mus</t>
        </is>
      </c>
      <c r="E386">
        <f>VLOOKUP(D386,Ingredientes!$A$2:$I$167,2,FALSE)</f>
        <v/>
      </c>
      <c r="F386" s="6" t="n">
        <v>150</v>
      </c>
      <c r="G386">
        <f>VLOOKUP(D386,Ingredientes!$A$2:$I$167,4,FALSE)</f>
        <v/>
      </c>
      <c r="H386" s="8">
        <f>F386*VLOOKUP(D386,Ingredientes!$A$2:$I$167,9,FALSE)</f>
        <v/>
      </c>
    </row>
    <row r="387">
      <c r="A387" t="n">
        <v>49</v>
      </c>
      <c r="B387" t="inlineStr">
        <is>
          <t>Torta salgada por fatia</t>
        </is>
      </c>
      <c r="C387" t="inlineStr">
        <is>
          <t>Embalagem</t>
        </is>
      </c>
      <c r="D387" t="inlineStr">
        <is>
          <t>cxfatia</t>
        </is>
      </c>
      <c r="E387">
        <f>VLOOKUP(D387,Ingredientes!$A$2:$I$167,2,FALSE)</f>
        <v/>
      </c>
      <c r="F387" s="6" t="n">
        <v>1</v>
      </c>
      <c r="G387">
        <f>VLOOKUP(D387,Ingredientes!$A$2:$I$167,4,FALSE)&amp;". por unidade"</f>
        <v/>
      </c>
      <c r="H387" s="8">
        <f>F387*VLOOKUP(D387,Ingredientes!$A$2:$I$167,9,FALSE)</f>
        <v/>
      </c>
    </row>
    <row r="388">
      <c r="A388" t="n">
        <v>50</v>
      </c>
      <c r="B388" t="inlineStr">
        <is>
          <t>Quiche</t>
        </is>
      </c>
      <c r="C388" t="inlineStr">
        <is>
          <t>Ingrediente</t>
        </is>
      </c>
      <c r="D388" t="inlineStr">
        <is>
          <t>trigo</t>
        </is>
      </c>
      <c r="E388">
        <f>VLOOKUP(D388,Ingredientes!$A$2:$I$167,2,FALSE)</f>
        <v/>
      </c>
      <c r="F388" s="6" t="n">
        <v>250</v>
      </c>
      <c r="G388">
        <f>VLOOKUP(D388,Ingredientes!$A$2:$I$167,4,FALSE)</f>
        <v/>
      </c>
      <c r="H388" s="8">
        <f>F388*VLOOKUP(D388,Ingredientes!$A$2:$I$167,9,FALSE)</f>
        <v/>
      </c>
    </row>
    <row r="389">
      <c r="A389" t="n">
        <v>50</v>
      </c>
      <c r="B389" t="inlineStr">
        <is>
          <t>Quiche</t>
        </is>
      </c>
      <c r="C389" t="inlineStr">
        <is>
          <t>Ingrediente</t>
        </is>
      </c>
      <c r="D389" t="inlineStr">
        <is>
          <t>mant</t>
        </is>
      </c>
      <c r="E389">
        <f>VLOOKUP(D389,Ingredientes!$A$2:$I$167,2,FALSE)</f>
        <v/>
      </c>
      <c r="F389" s="6" t="n">
        <v>125</v>
      </c>
      <c r="G389">
        <f>VLOOKUP(D389,Ingredientes!$A$2:$I$167,4,FALSE)</f>
        <v/>
      </c>
      <c r="H389" s="8">
        <f>F389*VLOOKUP(D389,Ingredientes!$A$2:$I$167,9,FALSE)</f>
        <v/>
      </c>
    </row>
    <row r="390">
      <c r="A390" t="n">
        <v>50</v>
      </c>
      <c r="B390" t="inlineStr">
        <is>
          <t>Quiche</t>
        </is>
      </c>
      <c r="C390" t="inlineStr">
        <is>
          <t>Ingrediente</t>
        </is>
      </c>
      <c r="D390" t="inlineStr">
        <is>
          <t>ovo</t>
        </is>
      </c>
      <c r="E390">
        <f>VLOOKUP(D390,Ingredientes!$A$2:$I$167,2,FALSE)</f>
        <v/>
      </c>
      <c r="F390" s="6" t="n">
        <v>4</v>
      </c>
      <c r="G390">
        <f>VLOOKUP(D390,Ingredientes!$A$2:$I$167,4,FALSE)</f>
        <v/>
      </c>
      <c r="H390" s="8">
        <f>F390*VLOOKUP(D390,Ingredientes!$A$2:$I$167,9,FALSE)</f>
        <v/>
      </c>
    </row>
    <row r="391">
      <c r="A391" t="n">
        <v>50</v>
      </c>
      <c r="B391" t="inlineStr">
        <is>
          <t>Quiche</t>
        </is>
      </c>
      <c r="C391" t="inlineStr">
        <is>
          <t>Ingrediente</t>
        </is>
      </c>
      <c r="D391" t="inlineStr">
        <is>
          <t>cl</t>
        </is>
      </c>
      <c r="E391">
        <f>VLOOKUP(D391,Ingredientes!$A$2:$I$167,2,FALSE)</f>
        <v/>
      </c>
      <c r="F391" s="6" t="n">
        <v>200</v>
      </c>
      <c r="G391">
        <f>VLOOKUP(D391,Ingredientes!$A$2:$I$167,4,FALSE)</f>
        <v/>
      </c>
      <c r="H391" s="8">
        <f>F391*VLOOKUP(D391,Ingredientes!$A$2:$I$167,9,FALSE)</f>
        <v/>
      </c>
    </row>
    <row r="392">
      <c r="A392" t="n">
        <v>50</v>
      </c>
      <c r="B392" t="inlineStr">
        <is>
          <t>Quiche</t>
        </is>
      </c>
      <c r="C392" t="inlineStr">
        <is>
          <t>Ingrediente</t>
        </is>
      </c>
      <c r="D392" t="inlineStr">
        <is>
          <t>bacon</t>
        </is>
      </c>
      <c r="E392">
        <f>VLOOKUP(D392,Ingredientes!$A$2:$I$167,2,FALSE)</f>
        <v/>
      </c>
      <c r="F392" s="6" t="n">
        <v>150</v>
      </c>
      <c r="G392">
        <f>VLOOKUP(D392,Ingredientes!$A$2:$I$167,4,FALSE)</f>
        <v/>
      </c>
      <c r="H392" s="8">
        <f>F392*VLOOKUP(D392,Ingredientes!$A$2:$I$167,9,FALSE)</f>
        <v/>
      </c>
    </row>
    <row r="393">
      <c r="A393" t="n">
        <v>50</v>
      </c>
      <c r="B393" t="inlineStr">
        <is>
          <t>Quiche</t>
        </is>
      </c>
      <c r="C393" t="inlineStr">
        <is>
          <t>Ingrediente</t>
        </is>
      </c>
      <c r="D393" t="inlineStr">
        <is>
          <t>mus</t>
        </is>
      </c>
      <c r="E393">
        <f>VLOOKUP(D393,Ingredientes!$A$2:$I$167,2,FALSE)</f>
        <v/>
      </c>
      <c r="F393" s="6" t="n">
        <v>150</v>
      </c>
      <c r="G393">
        <f>VLOOKUP(D393,Ingredientes!$A$2:$I$167,4,FALSE)</f>
        <v/>
      </c>
      <c r="H393" s="8">
        <f>F393*VLOOKUP(D393,Ingredientes!$A$2:$I$167,9,FALSE)</f>
        <v/>
      </c>
    </row>
    <row r="394">
      <c r="A394" t="n">
        <v>50</v>
      </c>
      <c r="B394" t="inlineStr">
        <is>
          <t>Quiche</t>
        </is>
      </c>
      <c r="C394" t="inlineStr">
        <is>
          <t>Ingrediente</t>
        </is>
      </c>
      <c r="D394" t="inlineStr">
        <is>
          <t>noz</t>
        </is>
      </c>
      <c r="E394">
        <f>VLOOKUP(D394,Ingredientes!$A$2:$I$167,2,FALSE)</f>
        <v/>
      </c>
      <c r="F394" s="6" t="n">
        <v>1</v>
      </c>
      <c r="G394">
        <f>VLOOKUP(D394,Ingredientes!$A$2:$I$167,4,FALSE)</f>
        <v/>
      </c>
      <c r="H394" s="8">
        <f>F394*VLOOKUP(D394,Ingredientes!$A$2:$I$167,9,FALSE)</f>
        <v/>
      </c>
    </row>
    <row r="395">
      <c r="A395" t="n">
        <v>50</v>
      </c>
      <c r="B395" t="inlineStr">
        <is>
          <t>Quiche</t>
        </is>
      </c>
      <c r="C395" t="inlineStr">
        <is>
          <t>Ingrediente</t>
        </is>
      </c>
      <c r="D395" t="inlineStr">
        <is>
          <t>sal</t>
        </is>
      </c>
      <c r="E395">
        <f>VLOOKUP(D395,Ingredientes!$A$2:$I$167,2,FALSE)</f>
        <v/>
      </c>
      <c r="F395" s="6" t="n">
        <v>5</v>
      </c>
      <c r="G395">
        <f>VLOOKUP(D395,Ingredientes!$A$2:$I$167,4,FALSE)</f>
        <v/>
      </c>
      <c r="H395" s="8">
        <f>F395*VLOOKUP(D395,Ingredientes!$A$2:$I$167,9,FALSE)</f>
        <v/>
      </c>
    </row>
    <row r="396">
      <c r="A396" t="n">
        <v>50</v>
      </c>
      <c r="B396" t="inlineStr">
        <is>
          <t>Quiche</t>
        </is>
      </c>
      <c r="C396" t="inlineStr">
        <is>
          <t>Embalagem</t>
        </is>
      </c>
      <c r="D396" t="inlineStr">
        <is>
          <t>bandeja</t>
        </is>
      </c>
      <c r="E396">
        <f>VLOOKUP(D396,Ingredientes!$A$2:$I$167,2,FALSE)</f>
        <v/>
      </c>
      <c r="F396" s="6" t="n">
        <v>0.1</v>
      </c>
      <c r="G396">
        <f>VLOOKUP(D396,Ingredientes!$A$2:$I$167,4,FALSE)&amp;". por unidade"</f>
        <v/>
      </c>
      <c r="H396" s="8">
        <f>F396*VLOOKUP(D396,Ingredientes!$A$2:$I$167,9,FALSE)</f>
        <v/>
      </c>
    </row>
    <row r="397">
      <c r="A397" t="n">
        <v>51</v>
      </c>
      <c r="B397" t="inlineStr">
        <is>
          <t>Hambúrguer artesanal</t>
        </is>
      </c>
      <c r="C397" t="inlineStr">
        <is>
          <t>Ingrediente</t>
        </is>
      </c>
      <c r="D397" t="inlineStr">
        <is>
          <t>moida</t>
        </is>
      </c>
      <c r="E397">
        <f>VLOOKUP(D397,Ingredientes!$A$2:$I$167,2,FALSE)</f>
        <v/>
      </c>
      <c r="F397" s="6" t="n">
        <v>1000</v>
      </c>
      <c r="G397">
        <f>VLOOKUP(D397,Ingredientes!$A$2:$I$167,4,FALSE)</f>
        <v/>
      </c>
      <c r="H397" s="8">
        <f>F397*VLOOKUP(D397,Ingredientes!$A$2:$I$167,9,FALSE)</f>
        <v/>
      </c>
    </row>
    <row r="398">
      <c r="A398" t="n">
        <v>51</v>
      </c>
      <c r="B398" t="inlineStr">
        <is>
          <t>Hambúrguer artesanal</t>
        </is>
      </c>
      <c r="C398" t="inlineStr">
        <is>
          <t>Ingrediente</t>
        </is>
      </c>
      <c r="D398" t="inlineStr">
        <is>
          <t>sal</t>
        </is>
      </c>
      <c r="E398">
        <f>VLOOKUP(D398,Ingredientes!$A$2:$I$167,2,FALSE)</f>
        <v/>
      </c>
      <c r="F398" s="6" t="n">
        <v>10</v>
      </c>
      <c r="G398">
        <f>VLOOKUP(D398,Ingredientes!$A$2:$I$167,4,FALSE)</f>
        <v/>
      </c>
      <c r="H398" s="8">
        <f>F398*VLOOKUP(D398,Ingredientes!$A$2:$I$167,9,FALSE)</f>
        <v/>
      </c>
    </row>
    <row r="399">
      <c r="A399" t="n">
        <v>51</v>
      </c>
      <c r="B399" t="inlineStr">
        <is>
          <t>Hambúrguer artesanal</t>
        </is>
      </c>
      <c r="C399" t="inlineStr">
        <is>
          <t>Ingrediente</t>
        </is>
      </c>
      <c r="D399" t="inlineStr">
        <is>
          <t>preino</t>
        </is>
      </c>
      <c r="E399">
        <f>VLOOKUP(D399,Ingredientes!$A$2:$I$167,2,FALSE)</f>
        <v/>
      </c>
      <c r="F399" s="6" t="n">
        <v>2</v>
      </c>
      <c r="G399">
        <f>VLOOKUP(D399,Ingredientes!$A$2:$I$167,4,FALSE)</f>
        <v/>
      </c>
      <c r="H399" s="8">
        <f>F399*VLOOKUP(D399,Ingredientes!$A$2:$I$167,9,FALSE)</f>
        <v/>
      </c>
    </row>
    <row r="400">
      <c r="A400" t="n">
        <v>51</v>
      </c>
      <c r="B400" t="inlineStr">
        <is>
          <t>Hambúrguer artesanal</t>
        </is>
      </c>
      <c r="C400" t="inlineStr">
        <is>
          <t>Ingrediente</t>
        </is>
      </c>
      <c r="D400" t="inlineStr">
        <is>
          <t>phamb</t>
        </is>
      </c>
      <c r="E400">
        <f>VLOOKUP(D400,Ingredientes!$A$2:$I$167,2,FALSE)</f>
        <v/>
      </c>
      <c r="F400" s="6" t="n">
        <v>8</v>
      </c>
      <c r="G400">
        <f>VLOOKUP(D400,Ingredientes!$A$2:$I$167,4,FALSE)</f>
        <v/>
      </c>
      <c r="H400" s="8">
        <f>F400*VLOOKUP(D400,Ingredientes!$A$2:$I$167,9,FALSE)</f>
        <v/>
      </c>
    </row>
    <row r="401">
      <c r="A401" t="n">
        <v>51</v>
      </c>
      <c r="B401" t="inlineStr">
        <is>
          <t>Hambúrguer artesanal</t>
        </is>
      </c>
      <c r="C401" t="inlineStr">
        <is>
          <t>Ingrediente</t>
        </is>
      </c>
      <c r="D401" t="inlineStr">
        <is>
          <t>prato</t>
        </is>
      </c>
      <c r="E401">
        <f>VLOOKUP(D401,Ingredientes!$A$2:$I$167,2,FALSE)</f>
        <v/>
      </c>
      <c r="F401" s="6" t="n">
        <v>150</v>
      </c>
      <c r="G401">
        <f>VLOOKUP(D401,Ingredientes!$A$2:$I$167,4,FALSE)</f>
        <v/>
      </c>
      <c r="H401" s="8">
        <f>F401*VLOOKUP(D401,Ingredientes!$A$2:$I$167,9,FALSE)</f>
        <v/>
      </c>
    </row>
    <row r="402">
      <c r="A402" t="n">
        <v>51</v>
      </c>
      <c r="B402" t="inlineStr">
        <is>
          <t>Hambúrguer artesanal</t>
        </is>
      </c>
      <c r="C402" t="inlineStr">
        <is>
          <t>Ingrediente</t>
        </is>
      </c>
      <c r="D402" t="inlineStr">
        <is>
          <t>alface</t>
        </is>
      </c>
      <c r="E402">
        <f>VLOOKUP(D402,Ingredientes!$A$2:$I$167,2,FALSE)</f>
        <v/>
      </c>
      <c r="F402" s="6" t="n">
        <v>1</v>
      </c>
      <c r="G402">
        <f>VLOOKUP(D402,Ingredientes!$A$2:$I$167,4,FALSE)</f>
        <v/>
      </c>
      <c r="H402" s="8">
        <f>F402*VLOOKUP(D402,Ingredientes!$A$2:$I$167,9,FALSE)</f>
        <v/>
      </c>
    </row>
    <row r="403">
      <c r="A403" t="n">
        <v>51</v>
      </c>
      <c r="B403" t="inlineStr">
        <is>
          <t>Hambúrguer artesanal</t>
        </is>
      </c>
      <c r="C403" t="inlineStr">
        <is>
          <t>Ingrediente</t>
        </is>
      </c>
      <c r="D403" t="inlineStr">
        <is>
          <t>tomate</t>
        </is>
      </c>
      <c r="E403">
        <f>VLOOKUP(D403,Ingredientes!$A$2:$I$167,2,FALSE)</f>
        <v/>
      </c>
      <c r="F403" s="6" t="n">
        <v>300</v>
      </c>
      <c r="G403">
        <f>VLOOKUP(D403,Ingredientes!$A$2:$I$167,4,FALSE)</f>
        <v/>
      </c>
      <c r="H403" s="8">
        <f>F403*VLOOKUP(D403,Ingredientes!$A$2:$I$167,9,FALSE)</f>
        <v/>
      </c>
    </row>
    <row r="404">
      <c r="A404" t="n">
        <v>51</v>
      </c>
      <c r="B404" t="inlineStr">
        <is>
          <t>Hambúrguer artesanal</t>
        </is>
      </c>
      <c r="C404" t="inlineStr">
        <is>
          <t>Ingrediente</t>
        </is>
      </c>
      <c r="D404" t="inlineStr">
        <is>
          <t>maionese</t>
        </is>
      </c>
      <c r="E404">
        <f>VLOOKUP(D404,Ingredientes!$A$2:$I$167,2,FALSE)</f>
        <v/>
      </c>
      <c r="F404" s="6" t="n">
        <v>100</v>
      </c>
      <c r="G404">
        <f>VLOOKUP(D404,Ingredientes!$A$2:$I$167,4,FALSE)</f>
        <v/>
      </c>
      <c r="H404" s="8">
        <f>F404*VLOOKUP(D404,Ingredientes!$A$2:$I$167,9,FALSE)</f>
        <v/>
      </c>
    </row>
    <row r="405">
      <c r="A405" t="n">
        <v>51</v>
      </c>
      <c r="B405" t="inlineStr">
        <is>
          <t>Hambúrguer artesanal</t>
        </is>
      </c>
      <c r="C405" t="inlineStr">
        <is>
          <t>Ingrediente</t>
        </is>
      </c>
      <c r="D405" t="inlineStr">
        <is>
          <t>cebola</t>
        </is>
      </c>
      <c r="E405">
        <f>VLOOKUP(D405,Ingredientes!$A$2:$I$167,2,FALSE)</f>
        <v/>
      </c>
      <c r="F405" s="6" t="n">
        <v>100</v>
      </c>
      <c r="G405">
        <f>VLOOKUP(D405,Ingredientes!$A$2:$I$167,4,FALSE)</f>
        <v/>
      </c>
      <c r="H405" s="8">
        <f>F405*VLOOKUP(D405,Ingredientes!$A$2:$I$167,9,FALSE)</f>
        <v/>
      </c>
    </row>
    <row r="406">
      <c r="A406" t="n">
        <v>51</v>
      </c>
      <c r="B406" t="inlineStr">
        <is>
          <t>Hambúrguer artesanal</t>
        </is>
      </c>
      <c r="C406" t="inlineStr">
        <is>
          <t>Embalagem</t>
        </is>
      </c>
      <c r="D406" t="inlineStr">
        <is>
          <t>cxhamb</t>
        </is>
      </c>
      <c r="E406">
        <f>VLOOKUP(D406,Ingredientes!$A$2:$I$167,2,FALSE)</f>
        <v/>
      </c>
      <c r="F406" s="6" t="n">
        <v>1</v>
      </c>
      <c r="G406">
        <f>VLOOKUP(D406,Ingredientes!$A$2:$I$167,4,FALSE)&amp;". por unidade"</f>
        <v/>
      </c>
      <c r="H406" s="8">
        <f>F406*VLOOKUP(D406,Ingredientes!$A$2:$I$167,9,FALSE)</f>
        <v/>
      </c>
    </row>
    <row r="407">
      <c r="A407" t="n">
        <v>52</v>
      </c>
      <c r="B407" t="inlineStr">
        <is>
          <t>Cachorro-quente prensado</t>
        </is>
      </c>
      <c r="C407" t="inlineStr">
        <is>
          <t>Ingrediente</t>
        </is>
      </c>
      <c r="D407" t="inlineStr">
        <is>
          <t>photdog</t>
        </is>
      </c>
      <c r="E407">
        <f>VLOOKUP(D407,Ingredientes!$A$2:$I$167,2,FALSE)</f>
        <v/>
      </c>
      <c r="F407" s="6" t="n">
        <v>10</v>
      </c>
      <c r="G407">
        <f>VLOOKUP(D407,Ingredientes!$A$2:$I$167,4,FALSE)</f>
        <v/>
      </c>
      <c r="H407" s="8">
        <f>F407*VLOOKUP(D407,Ingredientes!$A$2:$I$167,9,FALSE)</f>
        <v/>
      </c>
    </row>
    <row r="408">
      <c r="A408" t="n">
        <v>52</v>
      </c>
      <c r="B408" t="inlineStr">
        <is>
          <t>Cachorro-quente prensado</t>
        </is>
      </c>
      <c r="C408" t="inlineStr">
        <is>
          <t>Ingrediente</t>
        </is>
      </c>
      <c r="D408" t="inlineStr">
        <is>
          <t>salsicha</t>
        </is>
      </c>
      <c r="E408">
        <f>VLOOKUP(D408,Ingredientes!$A$2:$I$167,2,FALSE)</f>
        <v/>
      </c>
      <c r="F408" s="6" t="n">
        <v>500</v>
      </c>
      <c r="G408">
        <f>VLOOKUP(D408,Ingredientes!$A$2:$I$167,4,FALSE)</f>
        <v/>
      </c>
      <c r="H408" s="8">
        <f>F408*VLOOKUP(D408,Ingredientes!$A$2:$I$167,9,FALSE)</f>
        <v/>
      </c>
    </row>
    <row r="409">
      <c r="A409" t="n">
        <v>52</v>
      </c>
      <c r="B409" t="inlineStr">
        <is>
          <t>Cachorro-quente prensado</t>
        </is>
      </c>
      <c r="C409" t="inlineStr">
        <is>
          <t>Ingrediente</t>
        </is>
      </c>
      <c r="D409" t="inlineStr">
        <is>
          <t>molho</t>
        </is>
      </c>
      <c r="E409">
        <f>VLOOKUP(D409,Ingredientes!$A$2:$I$167,2,FALSE)</f>
        <v/>
      </c>
      <c r="F409" s="6" t="n">
        <v>520</v>
      </c>
      <c r="G409">
        <f>VLOOKUP(D409,Ingredientes!$A$2:$I$167,4,FALSE)</f>
        <v/>
      </c>
      <c r="H409" s="8">
        <f>F409*VLOOKUP(D409,Ingredientes!$A$2:$I$167,9,FALSE)</f>
        <v/>
      </c>
    </row>
    <row r="410">
      <c r="A410" t="n">
        <v>52</v>
      </c>
      <c r="B410" t="inlineStr">
        <is>
          <t>Cachorro-quente prensado</t>
        </is>
      </c>
      <c r="C410" t="inlineStr">
        <is>
          <t>Ingrediente</t>
        </is>
      </c>
      <c r="D410" t="inlineStr">
        <is>
          <t>cebola</t>
        </is>
      </c>
      <c r="E410">
        <f>VLOOKUP(D410,Ingredientes!$A$2:$I$167,2,FALSE)</f>
        <v/>
      </c>
      <c r="F410" s="6" t="n">
        <v>100</v>
      </c>
      <c r="G410">
        <f>VLOOKUP(D410,Ingredientes!$A$2:$I$167,4,FALSE)</f>
        <v/>
      </c>
      <c r="H410" s="8">
        <f>F410*VLOOKUP(D410,Ingredientes!$A$2:$I$167,9,FALSE)</f>
        <v/>
      </c>
    </row>
    <row r="411">
      <c r="A411" t="n">
        <v>52</v>
      </c>
      <c r="B411" t="inlineStr">
        <is>
          <t>Cachorro-quente prensado</t>
        </is>
      </c>
      <c r="C411" t="inlineStr">
        <is>
          <t>Ingrediente</t>
        </is>
      </c>
      <c r="D411" t="inlineStr">
        <is>
          <t>tomate</t>
        </is>
      </c>
      <c r="E411">
        <f>VLOOKUP(D411,Ingredientes!$A$2:$I$167,2,FALSE)</f>
        <v/>
      </c>
      <c r="F411" s="6" t="n">
        <v>200</v>
      </c>
      <c r="G411">
        <f>VLOOKUP(D411,Ingredientes!$A$2:$I$167,4,FALSE)</f>
        <v/>
      </c>
      <c r="H411" s="8">
        <f>F411*VLOOKUP(D411,Ingredientes!$A$2:$I$167,9,FALSE)</f>
        <v/>
      </c>
    </row>
    <row r="412">
      <c r="A412" t="n">
        <v>52</v>
      </c>
      <c r="B412" t="inlineStr">
        <is>
          <t>Cachorro-quente prensado</t>
        </is>
      </c>
      <c r="C412" t="inlineStr">
        <is>
          <t>Ingrediente</t>
        </is>
      </c>
      <c r="D412" t="inlineStr">
        <is>
          <t>milho</t>
        </is>
      </c>
      <c r="E412">
        <f>VLOOKUP(D412,Ingredientes!$A$2:$I$167,2,FALSE)</f>
        <v/>
      </c>
      <c r="F412" s="6" t="n">
        <v>170</v>
      </c>
      <c r="G412">
        <f>VLOOKUP(D412,Ingredientes!$A$2:$I$167,4,FALSE)</f>
        <v/>
      </c>
      <c r="H412" s="8">
        <f>F412*VLOOKUP(D412,Ingredientes!$A$2:$I$167,9,FALSE)</f>
        <v/>
      </c>
    </row>
    <row r="413">
      <c r="A413" t="n">
        <v>52</v>
      </c>
      <c r="B413" t="inlineStr">
        <is>
          <t>Cachorro-quente prensado</t>
        </is>
      </c>
      <c r="C413" t="inlineStr">
        <is>
          <t>Ingrediente</t>
        </is>
      </c>
      <c r="D413" t="inlineStr">
        <is>
          <t>ervilha</t>
        </is>
      </c>
      <c r="E413">
        <f>VLOOKUP(D413,Ingredientes!$A$2:$I$167,2,FALSE)</f>
        <v/>
      </c>
      <c r="F413" s="6" t="n">
        <v>170</v>
      </c>
      <c r="G413">
        <f>VLOOKUP(D413,Ingredientes!$A$2:$I$167,4,FALSE)</f>
        <v/>
      </c>
      <c r="H413" s="8">
        <f>F413*VLOOKUP(D413,Ingredientes!$A$2:$I$167,9,FALSE)</f>
        <v/>
      </c>
    </row>
    <row r="414">
      <c r="A414" t="n">
        <v>52</v>
      </c>
      <c r="B414" t="inlineStr">
        <is>
          <t>Cachorro-quente prensado</t>
        </is>
      </c>
      <c r="C414" t="inlineStr">
        <is>
          <t>Ingrediente</t>
        </is>
      </c>
      <c r="D414" t="inlineStr">
        <is>
          <t>bpalha</t>
        </is>
      </c>
      <c r="E414">
        <f>VLOOKUP(D414,Ingredientes!$A$2:$I$167,2,FALSE)</f>
        <v/>
      </c>
      <c r="F414" s="6" t="n">
        <v>105</v>
      </c>
      <c r="G414">
        <f>VLOOKUP(D414,Ingredientes!$A$2:$I$167,4,FALSE)</f>
        <v/>
      </c>
      <c r="H414" s="8">
        <f>F414*VLOOKUP(D414,Ingredientes!$A$2:$I$167,9,FALSE)</f>
        <v/>
      </c>
    </row>
    <row r="415">
      <c r="A415" t="n">
        <v>52</v>
      </c>
      <c r="B415" t="inlineStr">
        <is>
          <t>Cachorro-quente prensado</t>
        </is>
      </c>
      <c r="C415" t="inlineStr">
        <is>
          <t>Ingrediente</t>
        </is>
      </c>
      <c r="D415" t="inlineStr">
        <is>
          <t>mus</t>
        </is>
      </c>
      <c r="E415">
        <f>VLOOKUP(D415,Ingredientes!$A$2:$I$167,2,FALSE)</f>
        <v/>
      </c>
      <c r="F415" s="6" t="n">
        <v>200</v>
      </c>
      <c r="G415">
        <f>VLOOKUP(D415,Ingredientes!$A$2:$I$167,4,FALSE)</f>
        <v/>
      </c>
      <c r="H415" s="8">
        <f>F415*VLOOKUP(D415,Ingredientes!$A$2:$I$167,9,FALSE)</f>
        <v/>
      </c>
    </row>
    <row r="416">
      <c r="A416" t="n">
        <v>52</v>
      </c>
      <c r="B416" t="inlineStr">
        <is>
          <t>Cachorro-quente prensado</t>
        </is>
      </c>
      <c r="C416" t="inlineStr">
        <is>
          <t>Embalagem</t>
        </is>
      </c>
      <c r="D416" t="inlineStr">
        <is>
          <t>aluminio</t>
        </is>
      </c>
      <c r="E416">
        <f>VLOOKUP(D416,Ingredientes!$A$2:$I$167,2,FALSE)</f>
        <v/>
      </c>
      <c r="F416" s="6" t="n">
        <v>0.1</v>
      </c>
      <c r="G416">
        <f>VLOOKUP(D416,Ingredientes!$A$2:$I$167,4,FALSE)&amp;". por unidade"</f>
        <v/>
      </c>
      <c r="H416" s="8">
        <f>F416*VLOOKUP(D416,Ingredientes!$A$2:$I$167,9,FALSE)</f>
        <v/>
      </c>
    </row>
    <row r="417">
      <c r="A417" t="n">
        <v>53</v>
      </c>
      <c r="B417" t="inlineStr">
        <is>
          <t>Sanduíche natural</t>
        </is>
      </c>
      <c r="C417" t="inlineStr">
        <is>
          <t>Ingrediente</t>
        </is>
      </c>
      <c r="D417" t="inlineStr">
        <is>
          <t>pforma</t>
        </is>
      </c>
      <c r="E417">
        <f>VLOOKUP(D417,Ingredientes!$A$2:$I$167,2,FALSE)</f>
        <v/>
      </c>
      <c r="F417" s="6" t="n">
        <v>400</v>
      </c>
      <c r="G417">
        <f>VLOOKUP(D417,Ingredientes!$A$2:$I$167,4,FALSE)</f>
        <v/>
      </c>
      <c r="H417" s="8">
        <f>F417*VLOOKUP(D417,Ingredientes!$A$2:$I$167,9,FALSE)</f>
        <v/>
      </c>
    </row>
    <row r="418">
      <c r="A418" t="n">
        <v>53</v>
      </c>
      <c r="B418" t="inlineStr">
        <is>
          <t>Sanduíche natural</t>
        </is>
      </c>
      <c r="C418" t="inlineStr">
        <is>
          <t>Ingrediente</t>
        </is>
      </c>
      <c r="D418" t="inlineStr">
        <is>
          <t>frango</t>
        </is>
      </c>
      <c r="E418">
        <f>VLOOKUP(D418,Ingredientes!$A$2:$I$167,2,FALSE)</f>
        <v/>
      </c>
      <c r="F418" s="6" t="n">
        <v>400</v>
      </c>
      <c r="G418">
        <f>VLOOKUP(D418,Ingredientes!$A$2:$I$167,4,FALSE)</f>
        <v/>
      </c>
      <c r="H418" s="8">
        <f>F418*VLOOKUP(D418,Ingredientes!$A$2:$I$167,9,FALSE)</f>
        <v/>
      </c>
    </row>
    <row r="419">
      <c r="A419" t="n">
        <v>53</v>
      </c>
      <c r="B419" t="inlineStr">
        <is>
          <t>Sanduíche natural</t>
        </is>
      </c>
      <c r="C419" t="inlineStr">
        <is>
          <t>Ingrediente</t>
        </is>
      </c>
      <c r="D419" t="inlineStr">
        <is>
          <t>cenoura</t>
        </is>
      </c>
      <c r="E419">
        <f>VLOOKUP(D419,Ingredientes!$A$2:$I$167,2,FALSE)</f>
        <v/>
      </c>
      <c r="F419" s="6" t="n">
        <v>150</v>
      </c>
      <c r="G419">
        <f>VLOOKUP(D419,Ingredientes!$A$2:$I$167,4,FALSE)</f>
        <v/>
      </c>
      <c r="H419" s="8">
        <f>F419*VLOOKUP(D419,Ingredientes!$A$2:$I$167,9,FALSE)</f>
        <v/>
      </c>
    </row>
    <row r="420">
      <c r="A420" t="n">
        <v>53</v>
      </c>
      <c r="B420" t="inlineStr">
        <is>
          <t>Sanduíche natural</t>
        </is>
      </c>
      <c r="C420" t="inlineStr">
        <is>
          <t>Ingrediente</t>
        </is>
      </c>
      <c r="D420" t="inlineStr">
        <is>
          <t>maionese</t>
        </is>
      </c>
      <c r="E420">
        <f>VLOOKUP(D420,Ingredientes!$A$2:$I$167,2,FALSE)</f>
        <v/>
      </c>
      <c r="F420" s="6" t="n">
        <v>150</v>
      </c>
      <c r="G420">
        <f>VLOOKUP(D420,Ingredientes!$A$2:$I$167,4,FALSE)</f>
        <v/>
      </c>
      <c r="H420" s="8">
        <f>F420*VLOOKUP(D420,Ingredientes!$A$2:$I$167,9,FALSE)</f>
        <v/>
      </c>
    </row>
    <row r="421">
      <c r="A421" t="n">
        <v>53</v>
      </c>
      <c r="B421" t="inlineStr">
        <is>
          <t>Sanduíche natural</t>
        </is>
      </c>
      <c r="C421" t="inlineStr">
        <is>
          <t>Ingrediente</t>
        </is>
      </c>
      <c r="D421" t="inlineStr">
        <is>
          <t>req</t>
        </is>
      </c>
      <c r="E421">
        <f>VLOOKUP(D421,Ingredientes!$A$2:$I$167,2,FALSE)</f>
        <v/>
      </c>
      <c r="F421" s="6" t="n">
        <v>100</v>
      </c>
      <c r="G421">
        <f>VLOOKUP(D421,Ingredientes!$A$2:$I$167,4,FALSE)</f>
        <v/>
      </c>
      <c r="H421" s="8">
        <f>F421*VLOOKUP(D421,Ingredientes!$A$2:$I$167,9,FALSE)</f>
        <v/>
      </c>
    </row>
    <row r="422">
      <c r="A422" t="n">
        <v>53</v>
      </c>
      <c r="B422" t="inlineStr">
        <is>
          <t>Sanduíche natural</t>
        </is>
      </c>
      <c r="C422" t="inlineStr">
        <is>
          <t>Ingrediente</t>
        </is>
      </c>
      <c r="D422" t="inlineStr">
        <is>
          <t>milho</t>
        </is>
      </c>
      <c r="E422">
        <f>VLOOKUP(D422,Ingredientes!$A$2:$I$167,2,FALSE)</f>
        <v/>
      </c>
      <c r="F422" s="6" t="n">
        <v>170</v>
      </c>
      <c r="G422">
        <f>VLOOKUP(D422,Ingredientes!$A$2:$I$167,4,FALSE)</f>
        <v/>
      </c>
      <c r="H422" s="8">
        <f>F422*VLOOKUP(D422,Ingredientes!$A$2:$I$167,9,FALSE)</f>
        <v/>
      </c>
    </row>
    <row r="423">
      <c r="A423" t="n">
        <v>53</v>
      </c>
      <c r="B423" t="inlineStr">
        <is>
          <t>Sanduíche natural</t>
        </is>
      </c>
      <c r="C423" t="inlineStr">
        <is>
          <t>Ingrediente</t>
        </is>
      </c>
      <c r="D423" t="inlineStr">
        <is>
          <t>alface</t>
        </is>
      </c>
      <c r="E423">
        <f>VLOOKUP(D423,Ingredientes!$A$2:$I$167,2,FALSE)</f>
        <v/>
      </c>
      <c r="F423" s="6" t="n">
        <v>1</v>
      </c>
      <c r="G423">
        <f>VLOOKUP(D423,Ingredientes!$A$2:$I$167,4,FALSE)</f>
        <v/>
      </c>
      <c r="H423" s="8">
        <f>F423*VLOOKUP(D423,Ingredientes!$A$2:$I$167,9,FALSE)</f>
        <v/>
      </c>
    </row>
    <row r="424">
      <c r="A424" t="n">
        <v>53</v>
      </c>
      <c r="B424" t="inlineStr">
        <is>
          <t>Sanduíche natural</t>
        </is>
      </c>
      <c r="C424" t="inlineStr">
        <is>
          <t>Embalagem</t>
        </is>
      </c>
      <c r="D424" t="inlineStr">
        <is>
          <t>pvc</t>
        </is>
      </c>
      <c r="E424">
        <f>VLOOKUP(D424,Ingredientes!$A$2:$I$167,2,FALSE)</f>
        <v/>
      </c>
      <c r="F424" s="6" t="n">
        <v>0.1</v>
      </c>
      <c r="G424">
        <f>VLOOKUP(D424,Ingredientes!$A$2:$I$167,4,FALSE)&amp;". por unidade"</f>
        <v/>
      </c>
      <c r="H424" s="8">
        <f>F424*VLOOKUP(D424,Ingredientes!$A$2:$I$167,9,FALSE)</f>
        <v/>
      </c>
    </row>
    <row r="425">
      <c r="A425" t="n">
        <v>54</v>
      </c>
      <c r="B425" t="inlineStr">
        <is>
          <t>Batata recheada no pote</t>
        </is>
      </c>
      <c r="C425" t="inlineStr">
        <is>
          <t>Ingrediente</t>
        </is>
      </c>
      <c r="D425" t="inlineStr">
        <is>
          <t>batata</t>
        </is>
      </c>
      <c r="E425">
        <f>VLOOKUP(D425,Ingredientes!$A$2:$I$167,2,FALSE)</f>
        <v/>
      </c>
      <c r="F425" s="6" t="n">
        <v>2000</v>
      </c>
      <c r="G425">
        <f>VLOOKUP(D425,Ingredientes!$A$2:$I$167,4,FALSE)</f>
        <v/>
      </c>
      <c r="H425" s="8">
        <f>F425*VLOOKUP(D425,Ingredientes!$A$2:$I$167,9,FALSE)</f>
        <v/>
      </c>
    </row>
    <row r="426">
      <c r="A426" t="n">
        <v>54</v>
      </c>
      <c r="B426" t="inlineStr">
        <is>
          <t>Batata recheada no pote</t>
        </is>
      </c>
      <c r="C426" t="inlineStr">
        <is>
          <t>Ingrediente</t>
        </is>
      </c>
      <c r="D426" t="inlineStr">
        <is>
          <t>mant</t>
        </is>
      </c>
      <c r="E426">
        <f>VLOOKUP(D426,Ingredientes!$A$2:$I$167,2,FALSE)</f>
        <v/>
      </c>
      <c r="F426" s="6" t="n">
        <v>50</v>
      </c>
      <c r="G426">
        <f>VLOOKUP(D426,Ingredientes!$A$2:$I$167,4,FALSE)</f>
        <v/>
      </c>
      <c r="H426" s="8">
        <f>F426*VLOOKUP(D426,Ingredientes!$A$2:$I$167,9,FALSE)</f>
        <v/>
      </c>
    </row>
    <row r="427">
      <c r="A427" t="n">
        <v>54</v>
      </c>
      <c r="B427" t="inlineStr">
        <is>
          <t>Batata recheada no pote</t>
        </is>
      </c>
      <c r="C427" t="inlineStr">
        <is>
          <t>Ingrediente</t>
        </is>
      </c>
      <c r="D427" t="inlineStr">
        <is>
          <t>leite</t>
        </is>
      </c>
      <c r="E427">
        <f>VLOOKUP(D427,Ingredientes!$A$2:$I$167,2,FALSE)</f>
        <v/>
      </c>
      <c r="F427" s="6" t="n">
        <v>200</v>
      </c>
      <c r="G427">
        <f>VLOOKUP(D427,Ingredientes!$A$2:$I$167,4,FALSE)</f>
        <v/>
      </c>
      <c r="H427" s="8">
        <f>F427*VLOOKUP(D427,Ingredientes!$A$2:$I$167,9,FALSE)</f>
        <v/>
      </c>
    </row>
    <row r="428">
      <c r="A428" t="n">
        <v>54</v>
      </c>
      <c r="B428" t="inlineStr">
        <is>
          <t>Batata recheada no pote</t>
        </is>
      </c>
      <c r="C428" t="inlineStr">
        <is>
          <t>Ingrediente</t>
        </is>
      </c>
      <c r="D428" t="inlineStr">
        <is>
          <t>sal</t>
        </is>
      </c>
      <c r="E428">
        <f>VLOOKUP(D428,Ingredientes!$A$2:$I$167,2,FALSE)</f>
        <v/>
      </c>
      <c r="F428" s="6" t="n">
        <v>10</v>
      </c>
      <c r="G428">
        <f>VLOOKUP(D428,Ingredientes!$A$2:$I$167,4,FALSE)</f>
        <v/>
      </c>
      <c r="H428" s="8">
        <f>F428*VLOOKUP(D428,Ingredientes!$A$2:$I$167,9,FALSE)</f>
        <v/>
      </c>
    </row>
    <row r="429">
      <c r="A429" t="n">
        <v>54</v>
      </c>
      <c r="B429" t="inlineStr">
        <is>
          <t>Batata recheada no pote</t>
        </is>
      </c>
      <c r="C429" t="inlineStr">
        <is>
          <t>Ingrediente</t>
        </is>
      </c>
      <c r="D429" t="inlineStr">
        <is>
          <t>frango</t>
        </is>
      </c>
      <c r="E429">
        <f>VLOOKUP(D429,Ingredientes!$A$2:$I$167,2,FALSE)</f>
        <v/>
      </c>
      <c r="F429" s="6" t="n">
        <v>400</v>
      </c>
      <c r="G429">
        <f>VLOOKUP(D429,Ingredientes!$A$2:$I$167,4,FALSE)</f>
        <v/>
      </c>
      <c r="H429" s="8">
        <f>F429*VLOOKUP(D429,Ingredientes!$A$2:$I$167,9,FALSE)</f>
        <v/>
      </c>
    </row>
    <row r="430">
      <c r="A430" t="n">
        <v>54</v>
      </c>
      <c r="B430" t="inlineStr">
        <is>
          <t>Batata recheada no pote</t>
        </is>
      </c>
      <c r="C430" t="inlineStr">
        <is>
          <t>Ingrediente</t>
        </is>
      </c>
      <c r="D430" t="inlineStr">
        <is>
          <t>req</t>
        </is>
      </c>
      <c r="E430">
        <f>VLOOKUP(D430,Ingredientes!$A$2:$I$167,2,FALSE)</f>
        <v/>
      </c>
      <c r="F430" s="6" t="n">
        <v>200</v>
      </c>
      <c r="G430">
        <f>VLOOKUP(D430,Ingredientes!$A$2:$I$167,4,FALSE)</f>
        <v/>
      </c>
      <c r="H430" s="8">
        <f>F430*VLOOKUP(D430,Ingredientes!$A$2:$I$167,9,FALSE)</f>
        <v/>
      </c>
    </row>
    <row r="431">
      <c r="A431" t="n">
        <v>54</v>
      </c>
      <c r="B431" t="inlineStr">
        <is>
          <t>Batata recheada no pote</t>
        </is>
      </c>
      <c r="C431" t="inlineStr">
        <is>
          <t>Ingrediente</t>
        </is>
      </c>
      <c r="D431" t="inlineStr">
        <is>
          <t>mus</t>
        </is>
      </c>
      <c r="E431">
        <f>VLOOKUP(D431,Ingredientes!$A$2:$I$167,2,FALSE)</f>
        <v/>
      </c>
      <c r="F431" s="6" t="n">
        <v>200</v>
      </c>
      <c r="G431">
        <f>VLOOKUP(D431,Ingredientes!$A$2:$I$167,4,FALSE)</f>
        <v/>
      </c>
      <c r="H431" s="8">
        <f>F431*VLOOKUP(D431,Ingredientes!$A$2:$I$167,9,FALSE)</f>
        <v/>
      </c>
    </row>
    <row r="432">
      <c r="A432" t="n">
        <v>54</v>
      </c>
      <c r="B432" t="inlineStr">
        <is>
          <t>Batata recheada no pote</t>
        </is>
      </c>
      <c r="C432" t="inlineStr">
        <is>
          <t>Ingrediente</t>
        </is>
      </c>
      <c r="D432" t="inlineStr">
        <is>
          <t>bpalha</t>
        </is>
      </c>
      <c r="E432">
        <f>VLOOKUP(D432,Ingredientes!$A$2:$I$167,2,FALSE)</f>
        <v/>
      </c>
      <c r="F432" s="6" t="n">
        <v>105</v>
      </c>
      <c r="G432">
        <f>VLOOKUP(D432,Ingredientes!$A$2:$I$167,4,FALSE)</f>
        <v/>
      </c>
      <c r="H432" s="8">
        <f>F432*VLOOKUP(D432,Ingredientes!$A$2:$I$167,9,FALSE)</f>
        <v/>
      </c>
    </row>
    <row r="433">
      <c r="A433" t="n">
        <v>54</v>
      </c>
      <c r="B433" t="inlineStr">
        <is>
          <t>Batata recheada no pote</t>
        </is>
      </c>
      <c r="C433" t="inlineStr">
        <is>
          <t>Embalagem</t>
        </is>
      </c>
      <c r="D433" t="inlineStr">
        <is>
          <t>pote500</t>
        </is>
      </c>
      <c r="E433">
        <f>VLOOKUP(D433,Ingredientes!$A$2:$I$167,2,FALSE)</f>
        <v/>
      </c>
      <c r="F433" s="6" t="n">
        <v>1</v>
      </c>
      <c r="G433">
        <f>VLOOKUP(D433,Ingredientes!$A$2:$I$167,4,FALSE)&amp;". por unidade"</f>
        <v/>
      </c>
      <c r="H433" s="8">
        <f>F433*VLOOKUP(D433,Ingredientes!$A$2:$I$167,9,FALSE)</f>
        <v/>
      </c>
    </row>
    <row r="434">
      <c r="A434" t="n">
        <v>55</v>
      </c>
      <c r="B434" t="inlineStr">
        <is>
          <t>Esfiha</t>
        </is>
      </c>
      <c r="C434" t="inlineStr">
        <is>
          <t>Ingrediente</t>
        </is>
      </c>
      <c r="D434" t="inlineStr">
        <is>
          <t>trigo</t>
        </is>
      </c>
      <c r="E434">
        <f>VLOOKUP(D434,Ingredientes!$A$2:$I$167,2,FALSE)</f>
        <v/>
      </c>
      <c r="F434" s="6" t="n">
        <v>1000</v>
      </c>
      <c r="G434">
        <f>VLOOKUP(D434,Ingredientes!$A$2:$I$167,4,FALSE)</f>
        <v/>
      </c>
      <c r="H434" s="8">
        <f>F434*VLOOKUP(D434,Ingredientes!$A$2:$I$167,9,FALSE)</f>
        <v/>
      </c>
    </row>
    <row r="435">
      <c r="A435" t="n">
        <v>55</v>
      </c>
      <c r="B435" t="inlineStr">
        <is>
          <t>Esfiha</t>
        </is>
      </c>
      <c r="C435" t="inlineStr">
        <is>
          <t>Ingrediente</t>
        </is>
      </c>
      <c r="D435" t="inlineStr">
        <is>
          <t>fbio</t>
        </is>
      </c>
      <c r="E435">
        <f>VLOOKUP(D435,Ingredientes!$A$2:$I$167,2,FALSE)</f>
        <v/>
      </c>
      <c r="F435" s="6" t="n">
        <v>10</v>
      </c>
      <c r="G435">
        <f>VLOOKUP(D435,Ingredientes!$A$2:$I$167,4,FALSE)</f>
        <v/>
      </c>
      <c r="H435" s="8">
        <f>F435*VLOOKUP(D435,Ingredientes!$A$2:$I$167,9,FALSE)</f>
        <v/>
      </c>
    </row>
    <row r="436">
      <c r="A436" t="n">
        <v>55</v>
      </c>
      <c r="B436" t="inlineStr">
        <is>
          <t>Esfiha</t>
        </is>
      </c>
      <c r="C436" t="inlineStr">
        <is>
          <t>Ingrediente</t>
        </is>
      </c>
      <c r="D436" t="inlineStr">
        <is>
          <t>acucar</t>
        </is>
      </c>
      <c r="E436">
        <f>VLOOKUP(D436,Ingredientes!$A$2:$I$167,2,FALSE)</f>
        <v/>
      </c>
      <c r="F436" s="6" t="n">
        <v>30</v>
      </c>
      <c r="G436">
        <f>VLOOKUP(D436,Ingredientes!$A$2:$I$167,4,FALSE)</f>
        <v/>
      </c>
      <c r="H436" s="8">
        <f>F436*VLOOKUP(D436,Ingredientes!$A$2:$I$167,9,FALSE)</f>
        <v/>
      </c>
    </row>
    <row r="437">
      <c r="A437" t="n">
        <v>55</v>
      </c>
      <c r="B437" t="inlineStr">
        <is>
          <t>Esfiha</t>
        </is>
      </c>
      <c r="C437" t="inlineStr">
        <is>
          <t>Ingrediente</t>
        </is>
      </c>
      <c r="D437" t="inlineStr">
        <is>
          <t>oleo</t>
        </is>
      </c>
      <c r="E437">
        <f>VLOOKUP(D437,Ingredientes!$A$2:$I$167,2,FALSE)</f>
        <v/>
      </c>
      <c r="F437" s="6" t="n">
        <v>100</v>
      </c>
      <c r="G437">
        <f>VLOOKUP(D437,Ingredientes!$A$2:$I$167,4,FALSE)</f>
        <v/>
      </c>
      <c r="H437" s="8">
        <f>F437*VLOOKUP(D437,Ingredientes!$A$2:$I$167,9,FALSE)</f>
        <v/>
      </c>
    </row>
    <row r="438">
      <c r="A438" t="n">
        <v>55</v>
      </c>
      <c r="B438" t="inlineStr">
        <is>
          <t>Esfiha</t>
        </is>
      </c>
      <c r="C438" t="inlineStr">
        <is>
          <t>Ingrediente</t>
        </is>
      </c>
      <c r="D438" t="inlineStr">
        <is>
          <t>leite</t>
        </is>
      </c>
      <c r="E438">
        <f>VLOOKUP(D438,Ingredientes!$A$2:$I$167,2,FALSE)</f>
        <v/>
      </c>
      <c r="F438" s="6" t="n">
        <v>300</v>
      </c>
      <c r="G438">
        <f>VLOOKUP(D438,Ingredientes!$A$2:$I$167,4,FALSE)</f>
        <v/>
      </c>
      <c r="H438" s="8">
        <f>F438*VLOOKUP(D438,Ingredientes!$A$2:$I$167,9,FALSE)</f>
        <v/>
      </c>
    </row>
    <row r="439">
      <c r="A439" t="n">
        <v>55</v>
      </c>
      <c r="B439" t="inlineStr">
        <is>
          <t>Esfiha</t>
        </is>
      </c>
      <c r="C439" t="inlineStr">
        <is>
          <t>Ingrediente</t>
        </is>
      </c>
      <c r="D439" t="inlineStr">
        <is>
          <t>sal</t>
        </is>
      </c>
      <c r="E439">
        <f>VLOOKUP(D439,Ingredientes!$A$2:$I$167,2,FALSE)</f>
        <v/>
      </c>
      <c r="F439" s="6" t="n">
        <v>15</v>
      </c>
      <c r="G439">
        <f>VLOOKUP(D439,Ingredientes!$A$2:$I$167,4,FALSE)</f>
        <v/>
      </c>
      <c r="H439" s="8">
        <f>F439*VLOOKUP(D439,Ingredientes!$A$2:$I$167,9,FALSE)</f>
        <v/>
      </c>
    </row>
    <row r="440">
      <c r="A440" t="n">
        <v>55</v>
      </c>
      <c r="B440" t="inlineStr">
        <is>
          <t>Esfiha</t>
        </is>
      </c>
      <c r="C440" t="inlineStr">
        <is>
          <t>Ingrediente</t>
        </is>
      </c>
      <c r="D440" t="inlineStr">
        <is>
          <t>moida</t>
        </is>
      </c>
      <c r="E440">
        <f>VLOOKUP(D440,Ingredientes!$A$2:$I$167,2,FALSE)</f>
        <v/>
      </c>
      <c r="F440" s="6" t="n">
        <v>500</v>
      </c>
      <c r="G440">
        <f>VLOOKUP(D440,Ingredientes!$A$2:$I$167,4,FALSE)</f>
        <v/>
      </c>
      <c r="H440" s="8">
        <f>F440*VLOOKUP(D440,Ingredientes!$A$2:$I$167,9,FALSE)</f>
        <v/>
      </c>
    </row>
    <row r="441">
      <c r="A441" t="n">
        <v>55</v>
      </c>
      <c r="B441" t="inlineStr">
        <is>
          <t>Esfiha</t>
        </is>
      </c>
      <c r="C441" t="inlineStr">
        <is>
          <t>Ingrediente</t>
        </is>
      </c>
      <c r="D441" t="inlineStr">
        <is>
          <t>tomate</t>
        </is>
      </c>
      <c r="E441">
        <f>VLOOKUP(D441,Ingredientes!$A$2:$I$167,2,FALSE)</f>
        <v/>
      </c>
      <c r="F441" s="6" t="n">
        <v>300</v>
      </c>
      <c r="G441">
        <f>VLOOKUP(D441,Ingredientes!$A$2:$I$167,4,FALSE)</f>
        <v/>
      </c>
      <c r="H441" s="8">
        <f>F441*VLOOKUP(D441,Ingredientes!$A$2:$I$167,9,FALSE)</f>
        <v/>
      </c>
    </row>
    <row r="442">
      <c r="A442" t="n">
        <v>55</v>
      </c>
      <c r="B442" t="inlineStr">
        <is>
          <t>Esfiha</t>
        </is>
      </c>
      <c r="C442" t="inlineStr">
        <is>
          <t>Ingrediente</t>
        </is>
      </c>
      <c r="D442" t="inlineStr">
        <is>
          <t>cebola</t>
        </is>
      </c>
      <c r="E442">
        <f>VLOOKUP(D442,Ingredientes!$A$2:$I$167,2,FALSE)</f>
        <v/>
      </c>
      <c r="F442" s="6" t="n">
        <v>150</v>
      </c>
      <c r="G442">
        <f>VLOOKUP(D442,Ingredientes!$A$2:$I$167,4,FALSE)</f>
        <v/>
      </c>
      <c r="H442" s="8">
        <f>F442*VLOOKUP(D442,Ingredientes!$A$2:$I$167,9,FALSE)</f>
        <v/>
      </c>
    </row>
    <row r="443">
      <c r="A443" t="n">
        <v>55</v>
      </c>
      <c r="B443" t="inlineStr">
        <is>
          <t>Esfiha</t>
        </is>
      </c>
      <c r="C443" t="inlineStr">
        <is>
          <t>Ingrediente</t>
        </is>
      </c>
      <c r="D443" t="inlineStr">
        <is>
          <t>limao</t>
        </is>
      </c>
      <c r="E443">
        <f>VLOOKUP(D443,Ingredientes!$A$2:$I$167,2,FALSE)</f>
        <v/>
      </c>
      <c r="F443" s="6" t="n">
        <v>50</v>
      </c>
      <c r="G443">
        <f>VLOOKUP(D443,Ingredientes!$A$2:$I$167,4,FALSE)</f>
        <v/>
      </c>
      <c r="H443" s="8">
        <f>F443*VLOOKUP(D443,Ingredientes!$A$2:$I$167,9,FALSE)</f>
        <v/>
      </c>
    </row>
    <row r="444">
      <c r="A444" t="n">
        <v>55</v>
      </c>
      <c r="B444" t="inlineStr">
        <is>
          <t>Esfiha</t>
        </is>
      </c>
      <c r="C444" t="inlineStr">
        <is>
          <t>Ingrediente</t>
        </is>
      </c>
      <c r="D444" t="inlineStr">
        <is>
          <t>cheiro</t>
        </is>
      </c>
      <c r="E444">
        <f>VLOOKUP(D444,Ingredientes!$A$2:$I$167,2,FALSE)</f>
        <v/>
      </c>
      <c r="F444" s="6" t="n">
        <v>3</v>
      </c>
      <c r="G444">
        <f>VLOOKUP(D444,Ingredientes!$A$2:$I$167,4,FALSE)</f>
        <v/>
      </c>
      <c r="H444" s="8">
        <f>F444*VLOOKUP(D444,Ingredientes!$A$2:$I$167,9,FALSE)</f>
        <v/>
      </c>
    </row>
    <row r="445">
      <c r="A445" t="n">
        <v>55</v>
      </c>
      <c r="B445" t="inlineStr">
        <is>
          <t>Esfiha</t>
        </is>
      </c>
      <c r="C445" t="inlineStr">
        <is>
          <t>Embalagem</t>
        </is>
      </c>
      <c r="D445" t="inlineStr">
        <is>
          <t>bandeja</t>
        </is>
      </c>
      <c r="E445">
        <f>VLOOKUP(D445,Ingredientes!$A$2:$I$167,2,FALSE)</f>
        <v/>
      </c>
      <c r="F445" s="6" t="n">
        <v>0.1</v>
      </c>
      <c r="G445">
        <f>VLOOKUP(D445,Ingredientes!$A$2:$I$167,4,FALSE)&amp;". por unidade"</f>
        <v/>
      </c>
      <c r="H445" s="8">
        <f>F445*VLOOKUP(D445,Ingredientes!$A$2:$I$167,9,FALSE)</f>
        <v/>
      </c>
    </row>
    <row r="446">
      <c r="A446" t="n">
        <v>56</v>
      </c>
      <c r="B446" t="inlineStr">
        <is>
          <t>Mini pizza</t>
        </is>
      </c>
      <c r="C446" t="inlineStr">
        <is>
          <t>Ingrediente</t>
        </is>
      </c>
      <c r="D446" t="inlineStr">
        <is>
          <t>trigo</t>
        </is>
      </c>
      <c r="E446">
        <f>VLOOKUP(D446,Ingredientes!$A$2:$I$167,2,FALSE)</f>
        <v/>
      </c>
      <c r="F446" s="6" t="n">
        <v>500</v>
      </c>
      <c r="G446">
        <f>VLOOKUP(D446,Ingredientes!$A$2:$I$167,4,FALSE)</f>
        <v/>
      </c>
      <c r="H446" s="8">
        <f>F446*VLOOKUP(D446,Ingredientes!$A$2:$I$167,9,FALSE)</f>
        <v/>
      </c>
    </row>
    <row r="447">
      <c r="A447" t="n">
        <v>56</v>
      </c>
      <c r="B447" t="inlineStr">
        <is>
          <t>Mini pizza</t>
        </is>
      </c>
      <c r="C447" t="inlineStr">
        <is>
          <t>Ingrediente</t>
        </is>
      </c>
      <c r="D447" t="inlineStr">
        <is>
          <t>fbio</t>
        </is>
      </c>
      <c r="E447">
        <f>VLOOKUP(D447,Ingredientes!$A$2:$I$167,2,FALSE)</f>
        <v/>
      </c>
      <c r="F447" s="6" t="n">
        <v>10</v>
      </c>
      <c r="G447">
        <f>VLOOKUP(D447,Ingredientes!$A$2:$I$167,4,FALSE)</f>
        <v/>
      </c>
      <c r="H447" s="8">
        <f>F447*VLOOKUP(D447,Ingredientes!$A$2:$I$167,9,FALSE)</f>
        <v/>
      </c>
    </row>
    <row r="448">
      <c r="A448" t="n">
        <v>56</v>
      </c>
      <c r="B448" t="inlineStr">
        <is>
          <t>Mini pizza</t>
        </is>
      </c>
      <c r="C448" t="inlineStr">
        <is>
          <t>Ingrediente</t>
        </is>
      </c>
      <c r="D448" t="inlineStr">
        <is>
          <t>oleo</t>
        </is>
      </c>
      <c r="E448">
        <f>VLOOKUP(D448,Ingredientes!$A$2:$I$167,2,FALSE)</f>
        <v/>
      </c>
      <c r="F448" s="6" t="n">
        <v>50</v>
      </c>
      <c r="G448">
        <f>VLOOKUP(D448,Ingredientes!$A$2:$I$167,4,FALSE)</f>
        <v/>
      </c>
      <c r="H448" s="8">
        <f>F448*VLOOKUP(D448,Ingredientes!$A$2:$I$167,9,FALSE)</f>
        <v/>
      </c>
    </row>
    <row r="449">
      <c r="A449" t="n">
        <v>56</v>
      </c>
      <c r="B449" t="inlineStr">
        <is>
          <t>Mini pizza</t>
        </is>
      </c>
      <c r="C449" t="inlineStr">
        <is>
          <t>Ingrediente</t>
        </is>
      </c>
      <c r="D449" t="inlineStr">
        <is>
          <t>sal</t>
        </is>
      </c>
      <c r="E449">
        <f>VLOOKUP(D449,Ingredientes!$A$2:$I$167,2,FALSE)</f>
        <v/>
      </c>
      <c r="F449" s="6" t="n">
        <v>10</v>
      </c>
      <c r="G449">
        <f>VLOOKUP(D449,Ingredientes!$A$2:$I$167,4,FALSE)</f>
        <v/>
      </c>
      <c r="H449" s="8">
        <f>F449*VLOOKUP(D449,Ingredientes!$A$2:$I$167,9,FALSE)</f>
        <v/>
      </c>
    </row>
    <row r="450">
      <c r="A450" t="n">
        <v>56</v>
      </c>
      <c r="B450" t="inlineStr">
        <is>
          <t>Mini pizza</t>
        </is>
      </c>
      <c r="C450" t="inlineStr">
        <is>
          <t>Ingrediente</t>
        </is>
      </c>
      <c r="D450" t="inlineStr">
        <is>
          <t>molho</t>
        </is>
      </c>
      <c r="E450">
        <f>VLOOKUP(D450,Ingredientes!$A$2:$I$167,2,FALSE)</f>
        <v/>
      </c>
      <c r="F450" s="6" t="n">
        <v>520</v>
      </c>
      <c r="G450">
        <f>VLOOKUP(D450,Ingredientes!$A$2:$I$167,4,FALSE)</f>
        <v/>
      </c>
      <c r="H450" s="8">
        <f>F450*VLOOKUP(D450,Ingredientes!$A$2:$I$167,9,FALSE)</f>
        <v/>
      </c>
    </row>
    <row r="451">
      <c r="A451" t="n">
        <v>56</v>
      </c>
      <c r="B451" t="inlineStr">
        <is>
          <t>Mini pizza</t>
        </is>
      </c>
      <c r="C451" t="inlineStr">
        <is>
          <t>Ingrediente</t>
        </is>
      </c>
      <c r="D451" t="inlineStr">
        <is>
          <t>mus</t>
        </is>
      </c>
      <c r="E451">
        <f>VLOOKUP(D451,Ingredientes!$A$2:$I$167,2,FALSE)</f>
        <v/>
      </c>
      <c r="F451" s="6" t="n">
        <v>500</v>
      </c>
      <c r="G451">
        <f>VLOOKUP(D451,Ingredientes!$A$2:$I$167,4,FALSE)</f>
        <v/>
      </c>
      <c r="H451" s="8">
        <f>F451*VLOOKUP(D451,Ingredientes!$A$2:$I$167,9,FALSE)</f>
        <v/>
      </c>
    </row>
    <row r="452">
      <c r="A452" t="n">
        <v>56</v>
      </c>
      <c r="B452" t="inlineStr">
        <is>
          <t>Mini pizza</t>
        </is>
      </c>
      <c r="C452" t="inlineStr">
        <is>
          <t>Ingrediente</t>
        </is>
      </c>
      <c r="D452" t="inlineStr">
        <is>
          <t>oregano</t>
        </is>
      </c>
      <c r="E452">
        <f>VLOOKUP(D452,Ingredientes!$A$2:$I$167,2,FALSE)</f>
        <v/>
      </c>
      <c r="F452" s="6" t="n">
        <v>3</v>
      </c>
      <c r="G452">
        <f>VLOOKUP(D452,Ingredientes!$A$2:$I$167,4,FALSE)</f>
        <v/>
      </c>
      <c r="H452" s="8">
        <f>F452*VLOOKUP(D452,Ingredientes!$A$2:$I$167,9,FALSE)</f>
        <v/>
      </c>
    </row>
    <row r="453">
      <c r="A453" t="n">
        <v>56</v>
      </c>
      <c r="B453" t="inlineStr">
        <is>
          <t>Mini pizza</t>
        </is>
      </c>
      <c r="C453" t="inlineStr">
        <is>
          <t>Ingrediente</t>
        </is>
      </c>
      <c r="D453" t="inlineStr">
        <is>
          <t>tomate</t>
        </is>
      </c>
      <c r="E453">
        <f>VLOOKUP(D453,Ingredientes!$A$2:$I$167,2,FALSE)</f>
        <v/>
      </c>
      <c r="F453" s="6" t="n">
        <v>200</v>
      </c>
      <c r="G453">
        <f>VLOOKUP(D453,Ingredientes!$A$2:$I$167,4,FALSE)</f>
        <v/>
      </c>
      <c r="H453" s="8">
        <f>F453*VLOOKUP(D453,Ingredientes!$A$2:$I$167,9,FALSE)</f>
        <v/>
      </c>
    </row>
    <row r="454">
      <c r="A454" t="n">
        <v>56</v>
      </c>
      <c r="B454" t="inlineStr">
        <is>
          <t>Mini pizza</t>
        </is>
      </c>
      <c r="C454" t="inlineStr">
        <is>
          <t>Embalagem</t>
        </is>
      </c>
      <c r="D454" t="inlineStr">
        <is>
          <t>sfreezer</t>
        </is>
      </c>
      <c r="E454">
        <f>VLOOKUP(D454,Ingredientes!$A$2:$I$167,2,FALSE)</f>
        <v/>
      </c>
      <c r="F454" s="6" t="n">
        <v>0.2</v>
      </c>
      <c r="G454">
        <f>VLOOKUP(D454,Ingredientes!$A$2:$I$167,4,FALSE)&amp;". por unidade"</f>
        <v/>
      </c>
      <c r="H454" s="8">
        <f>F454*VLOOKUP(D454,Ingredientes!$A$2:$I$167,9,FALSE)</f>
        <v/>
      </c>
    </row>
    <row r="455">
      <c r="A455" t="n">
        <v>57</v>
      </c>
      <c r="B455" t="inlineStr">
        <is>
          <t>Salgados assados (enroladinho, esfirra, pastel de forno)</t>
        </is>
      </c>
      <c r="C455" t="inlineStr">
        <is>
          <t>Ingrediente</t>
        </is>
      </c>
      <c r="D455" t="inlineStr">
        <is>
          <t>trigo</t>
        </is>
      </c>
      <c r="E455">
        <f>VLOOKUP(D455,Ingredientes!$A$2:$I$167,2,FALSE)</f>
        <v/>
      </c>
      <c r="F455" s="6" t="n">
        <v>1000</v>
      </c>
      <c r="G455">
        <f>VLOOKUP(D455,Ingredientes!$A$2:$I$167,4,FALSE)</f>
        <v/>
      </c>
      <c r="H455" s="8">
        <f>F455*VLOOKUP(D455,Ingredientes!$A$2:$I$167,9,FALSE)</f>
        <v/>
      </c>
    </row>
    <row r="456">
      <c r="A456" t="n">
        <v>57</v>
      </c>
      <c r="B456" t="inlineStr">
        <is>
          <t>Salgados assados (enroladinho, esfirra, pastel de forno)</t>
        </is>
      </c>
      <c r="C456" t="inlineStr">
        <is>
          <t>Ingrediente</t>
        </is>
      </c>
      <c r="D456" t="inlineStr">
        <is>
          <t>fbio</t>
        </is>
      </c>
      <c r="E456">
        <f>VLOOKUP(D456,Ingredientes!$A$2:$I$167,2,FALSE)</f>
        <v/>
      </c>
      <c r="F456" s="6" t="n">
        <v>10</v>
      </c>
      <c r="G456">
        <f>VLOOKUP(D456,Ingredientes!$A$2:$I$167,4,FALSE)</f>
        <v/>
      </c>
      <c r="H456" s="8">
        <f>F456*VLOOKUP(D456,Ingredientes!$A$2:$I$167,9,FALSE)</f>
        <v/>
      </c>
    </row>
    <row r="457">
      <c r="A457" t="n">
        <v>57</v>
      </c>
      <c r="B457" t="inlineStr">
        <is>
          <t>Salgados assados (enroladinho, esfirra, pastel de forno)</t>
        </is>
      </c>
      <c r="C457" t="inlineStr">
        <is>
          <t>Ingrediente</t>
        </is>
      </c>
      <c r="D457" t="inlineStr">
        <is>
          <t>leite</t>
        </is>
      </c>
      <c r="E457">
        <f>VLOOKUP(D457,Ingredientes!$A$2:$I$167,2,FALSE)</f>
        <v/>
      </c>
      <c r="F457" s="6" t="n">
        <v>400</v>
      </c>
      <c r="G457">
        <f>VLOOKUP(D457,Ingredientes!$A$2:$I$167,4,FALSE)</f>
        <v/>
      </c>
      <c r="H457" s="8">
        <f>F457*VLOOKUP(D457,Ingredientes!$A$2:$I$167,9,FALSE)</f>
        <v/>
      </c>
    </row>
    <row r="458">
      <c r="A458" t="n">
        <v>57</v>
      </c>
      <c r="B458" t="inlineStr">
        <is>
          <t>Salgados assados (enroladinho, esfirra, pastel de forno)</t>
        </is>
      </c>
      <c r="C458" t="inlineStr">
        <is>
          <t>Ingrediente</t>
        </is>
      </c>
      <c r="D458" t="inlineStr">
        <is>
          <t>ovo</t>
        </is>
      </c>
      <c r="E458">
        <f>VLOOKUP(D458,Ingredientes!$A$2:$I$167,2,FALSE)</f>
        <v/>
      </c>
      <c r="F458" s="6" t="n">
        <v>3</v>
      </c>
      <c r="G458">
        <f>VLOOKUP(D458,Ingredientes!$A$2:$I$167,4,FALSE)</f>
        <v/>
      </c>
      <c r="H458" s="8">
        <f>F458*VLOOKUP(D458,Ingredientes!$A$2:$I$167,9,FALSE)</f>
        <v/>
      </c>
    </row>
    <row r="459">
      <c r="A459" t="n">
        <v>57</v>
      </c>
      <c r="B459" t="inlineStr">
        <is>
          <t>Salgados assados (enroladinho, esfirra, pastel de forno)</t>
        </is>
      </c>
      <c r="C459" t="inlineStr">
        <is>
          <t>Ingrediente</t>
        </is>
      </c>
      <c r="D459" t="inlineStr">
        <is>
          <t>oleo</t>
        </is>
      </c>
      <c r="E459">
        <f>VLOOKUP(D459,Ingredientes!$A$2:$I$167,2,FALSE)</f>
        <v/>
      </c>
      <c r="F459" s="6" t="n">
        <v>100</v>
      </c>
      <c r="G459">
        <f>VLOOKUP(D459,Ingredientes!$A$2:$I$167,4,FALSE)</f>
        <v/>
      </c>
      <c r="H459" s="8">
        <f>F459*VLOOKUP(D459,Ingredientes!$A$2:$I$167,9,FALSE)</f>
        <v/>
      </c>
    </row>
    <row r="460">
      <c r="A460" t="n">
        <v>57</v>
      </c>
      <c r="B460" t="inlineStr">
        <is>
          <t>Salgados assados (enroladinho, esfirra, pastel de forno)</t>
        </is>
      </c>
      <c r="C460" t="inlineStr">
        <is>
          <t>Ingrediente</t>
        </is>
      </c>
      <c r="D460" t="inlineStr">
        <is>
          <t>acucar</t>
        </is>
      </c>
      <c r="E460">
        <f>VLOOKUP(D460,Ingredientes!$A$2:$I$167,2,FALSE)</f>
        <v/>
      </c>
      <c r="F460" s="6" t="n">
        <v>50</v>
      </c>
      <c r="G460">
        <f>VLOOKUP(D460,Ingredientes!$A$2:$I$167,4,FALSE)</f>
        <v/>
      </c>
      <c r="H460" s="8">
        <f>F460*VLOOKUP(D460,Ingredientes!$A$2:$I$167,9,FALSE)</f>
        <v/>
      </c>
    </row>
    <row r="461">
      <c r="A461" t="n">
        <v>57</v>
      </c>
      <c r="B461" t="inlineStr">
        <is>
          <t>Salgados assados (enroladinho, esfirra, pastel de forno)</t>
        </is>
      </c>
      <c r="C461" t="inlineStr">
        <is>
          <t>Ingrediente</t>
        </is>
      </c>
      <c r="D461" t="inlineStr">
        <is>
          <t>sal</t>
        </is>
      </c>
      <c r="E461">
        <f>VLOOKUP(D461,Ingredientes!$A$2:$I$167,2,FALSE)</f>
        <v/>
      </c>
      <c r="F461" s="6" t="n">
        <v>15</v>
      </c>
      <c r="G461">
        <f>VLOOKUP(D461,Ingredientes!$A$2:$I$167,4,FALSE)</f>
        <v/>
      </c>
      <c r="H461" s="8">
        <f>F461*VLOOKUP(D461,Ingredientes!$A$2:$I$167,9,FALSE)</f>
        <v/>
      </c>
    </row>
    <row r="462">
      <c r="A462" t="n">
        <v>57</v>
      </c>
      <c r="B462" t="inlineStr">
        <is>
          <t>Salgados assados (enroladinho, esfirra, pastel de forno)</t>
        </is>
      </c>
      <c r="C462" t="inlineStr">
        <is>
          <t>Ingrediente</t>
        </is>
      </c>
      <c r="D462" t="inlineStr">
        <is>
          <t>salsicha</t>
        </is>
      </c>
      <c r="E462">
        <f>VLOOKUP(D462,Ingredientes!$A$2:$I$167,2,FALSE)</f>
        <v/>
      </c>
      <c r="F462" s="6" t="n">
        <v>500</v>
      </c>
      <c r="G462">
        <f>VLOOKUP(D462,Ingredientes!$A$2:$I$167,4,FALSE)</f>
        <v/>
      </c>
      <c r="H462" s="8">
        <f>F462*VLOOKUP(D462,Ingredientes!$A$2:$I$167,9,FALSE)</f>
        <v/>
      </c>
    </row>
    <row r="463">
      <c r="A463" t="n">
        <v>57</v>
      </c>
      <c r="B463" t="inlineStr">
        <is>
          <t>Salgados assados (enroladinho, esfirra, pastel de forno)</t>
        </is>
      </c>
      <c r="C463" t="inlineStr">
        <is>
          <t>Ingrediente</t>
        </is>
      </c>
      <c r="D463" t="inlineStr">
        <is>
          <t>presunto</t>
        </is>
      </c>
      <c r="E463">
        <f>VLOOKUP(D463,Ingredientes!$A$2:$I$167,2,FALSE)</f>
        <v/>
      </c>
      <c r="F463" s="6" t="n">
        <v>180</v>
      </c>
      <c r="G463">
        <f>VLOOKUP(D463,Ingredientes!$A$2:$I$167,4,FALSE)</f>
        <v/>
      </c>
      <c r="H463" s="8">
        <f>F463*VLOOKUP(D463,Ingredientes!$A$2:$I$167,9,FALSE)</f>
        <v/>
      </c>
    </row>
    <row r="464">
      <c r="A464" t="n">
        <v>57</v>
      </c>
      <c r="B464" t="inlineStr">
        <is>
          <t>Salgados assados (enroladinho, esfirra, pastel de forno)</t>
        </is>
      </c>
      <c r="C464" t="inlineStr">
        <is>
          <t>Ingrediente</t>
        </is>
      </c>
      <c r="D464" t="inlineStr">
        <is>
          <t>mus</t>
        </is>
      </c>
      <c r="E464">
        <f>VLOOKUP(D464,Ingredientes!$A$2:$I$167,2,FALSE)</f>
        <v/>
      </c>
      <c r="F464" s="6" t="n">
        <v>300</v>
      </c>
      <c r="G464">
        <f>VLOOKUP(D464,Ingredientes!$A$2:$I$167,4,FALSE)</f>
        <v/>
      </c>
      <c r="H464" s="8">
        <f>F464*VLOOKUP(D464,Ingredientes!$A$2:$I$167,9,FALSE)</f>
        <v/>
      </c>
    </row>
    <row r="465">
      <c r="A465" t="n">
        <v>57</v>
      </c>
      <c r="B465" t="inlineStr">
        <is>
          <t>Salgados assados (enroladinho, esfirra, pastel de forno)</t>
        </is>
      </c>
      <c r="C465" t="inlineStr">
        <is>
          <t>Embalagem</t>
        </is>
      </c>
      <c r="D465" t="inlineStr">
        <is>
          <t>bandeja</t>
        </is>
      </c>
      <c r="E465">
        <f>VLOOKUP(D465,Ingredientes!$A$2:$I$167,2,FALSE)</f>
        <v/>
      </c>
      <c r="F465" s="6" t="n">
        <v>0.1</v>
      </c>
      <c r="G465">
        <f>VLOOKUP(D465,Ingredientes!$A$2:$I$167,4,FALSE)&amp;". por unidade"</f>
        <v/>
      </c>
      <c r="H465" s="8">
        <f>F465*VLOOKUP(D465,Ingredientes!$A$2:$I$167,9,FALSE)</f>
        <v/>
      </c>
    </row>
    <row r="466">
      <c r="A466" t="n">
        <v>58</v>
      </c>
      <c r="B466" t="inlineStr">
        <is>
          <t>Kibe assado e frito</t>
        </is>
      </c>
      <c r="C466" t="inlineStr">
        <is>
          <t>Ingrediente</t>
        </is>
      </c>
      <c r="D466" t="inlineStr">
        <is>
          <t>tkibe</t>
        </is>
      </c>
      <c r="E466">
        <f>VLOOKUP(D466,Ingredientes!$A$2:$I$167,2,FALSE)</f>
        <v/>
      </c>
      <c r="F466" s="6" t="n">
        <v>500</v>
      </c>
      <c r="G466">
        <f>VLOOKUP(D466,Ingredientes!$A$2:$I$167,4,FALSE)</f>
        <v/>
      </c>
      <c r="H466" s="8">
        <f>F466*VLOOKUP(D466,Ingredientes!$A$2:$I$167,9,FALSE)</f>
        <v/>
      </c>
    </row>
    <row r="467">
      <c r="A467" t="n">
        <v>58</v>
      </c>
      <c r="B467" t="inlineStr">
        <is>
          <t>Kibe assado e frito</t>
        </is>
      </c>
      <c r="C467" t="inlineStr">
        <is>
          <t>Ingrediente</t>
        </is>
      </c>
      <c r="D467" t="inlineStr">
        <is>
          <t>moida</t>
        </is>
      </c>
      <c r="E467">
        <f>VLOOKUP(D467,Ingredientes!$A$2:$I$167,2,FALSE)</f>
        <v/>
      </c>
      <c r="F467" s="6" t="n">
        <v>500</v>
      </c>
      <c r="G467">
        <f>VLOOKUP(D467,Ingredientes!$A$2:$I$167,4,FALSE)</f>
        <v/>
      </c>
      <c r="H467" s="8">
        <f>F467*VLOOKUP(D467,Ingredientes!$A$2:$I$167,9,FALSE)</f>
        <v/>
      </c>
    </row>
    <row r="468">
      <c r="A468" t="n">
        <v>58</v>
      </c>
      <c r="B468" t="inlineStr">
        <is>
          <t>Kibe assado e frito</t>
        </is>
      </c>
      <c r="C468" t="inlineStr">
        <is>
          <t>Ingrediente</t>
        </is>
      </c>
      <c r="D468" t="inlineStr">
        <is>
          <t>cebola</t>
        </is>
      </c>
      <c r="E468">
        <f>VLOOKUP(D468,Ingredientes!$A$2:$I$167,2,FALSE)</f>
        <v/>
      </c>
      <c r="F468" s="6" t="n">
        <v>150</v>
      </c>
      <c r="G468">
        <f>VLOOKUP(D468,Ingredientes!$A$2:$I$167,4,FALSE)</f>
        <v/>
      </c>
      <c r="H468" s="8">
        <f>F468*VLOOKUP(D468,Ingredientes!$A$2:$I$167,9,FALSE)</f>
        <v/>
      </c>
    </row>
    <row r="469">
      <c r="A469" t="n">
        <v>58</v>
      </c>
      <c r="B469" t="inlineStr">
        <is>
          <t>Kibe assado e frito</t>
        </is>
      </c>
      <c r="C469" t="inlineStr">
        <is>
          <t>Ingrediente</t>
        </is>
      </c>
      <c r="D469" t="inlineStr">
        <is>
          <t>cheiro</t>
        </is>
      </c>
      <c r="E469">
        <f>VLOOKUP(D469,Ingredientes!$A$2:$I$167,2,FALSE)</f>
        <v/>
      </c>
      <c r="F469" s="6" t="n">
        <v>3</v>
      </c>
      <c r="G469">
        <f>VLOOKUP(D469,Ingredientes!$A$2:$I$167,4,FALSE)</f>
        <v/>
      </c>
      <c r="H469" s="8">
        <f>F469*VLOOKUP(D469,Ingredientes!$A$2:$I$167,9,FALSE)</f>
        <v/>
      </c>
    </row>
    <row r="470">
      <c r="A470" t="n">
        <v>58</v>
      </c>
      <c r="B470" t="inlineStr">
        <is>
          <t>Kibe assado e frito</t>
        </is>
      </c>
      <c r="C470" t="inlineStr">
        <is>
          <t>Ingrediente</t>
        </is>
      </c>
      <c r="D470" t="inlineStr">
        <is>
          <t>sal</t>
        </is>
      </c>
      <c r="E470">
        <f>VLOOKUP(D470,Ingredientes!$A$2:$I$167,2,FALSE)</f>
        <v/>
      </c>
      <c r="F470" s="6" t="n">
        <v>15</v>
      </c>
      <c r="G470">
        <f>VLOOKUP(D470,Ingredientes!$A$2:$I$167,4,FALSE)</f>
        <v/>
      </c>
      <c r="H470" s="8">
        <f>F470*VLOOKUP(D470,Ingredientes!$A$2:$I$167,9,FALSE)</f>
        <v/>
      </c>
    </row>
    <row r="471">
      <c r="A471" t="n">
        <v>58</v>
      </c>
      <c r="B471" t="inlineStr">
        <is>
          <t>Kibe assado e frito</t>
        </is>
      </c>
      <c r="C471" t="inlineStr">
        <is>
          <t>Ingrediente</t>
        </is>
      </c>
      <c r="D471" t="inlineStr">
        <is>
          <t>preino</t>
        </is>
      </c>
      <c r="E471">
        <f>VLOOKUP(D471,Ingredientes!$A$2:$I$167,2,FALSE)</f>
        <v/>
      </c>
      <c r="F471" s="6" t="n">
        <v>2</v>
      </c>
      <c r="G471">
        <f>VLOOKUP(D471,Ingredientes!$A$2:$I$167,4,FALSE)</f>
        <v/>
      </c>
      <c r="H471" s="8">
        <f>F471*VLOOKUP(D471,Ingredientes!$A$2:$I$167,9,FALSE)</f>
        <v/>
      </c>
    </row>
    <row r="472">
      <c r="A472" t="n">
        <v>58</v>
      </c>
      <c r="B472" t="inlineStr">
        <is>
          <t>Kibe assado e frito</t>
        </is>
      </c>
      <c r="C472" t="inlineStr">
        <is>
          <t>Ingrediente</t>
        </is>
      </c>
      <c r="D472" t="inlineStr">
        <is>
          <t>oleo</t>
        </is>
      </c>
      <c r="E472">
        <f>VLOOKUP(D472,Ingredientes!$A$2:$I$167,2,FALSE)</f>
        <v/>
      </c>
      <c r="F472" s="6" t="n">
        <v>900</v>
      </c>
      <c r="G472">
        <f>VLOOKUP(D472,Ingredientes!$A$2:$I$167,4,FALSE)</f>
        <v/>
      </c>
      <c r="H472" s="8">
        <f>F472*VLOOKUP(D472,Ingredientes!$A$2:$I$167,9,FALSE)</f>
        <v/>
      </c>
    </row>
    <row r="473">
      <c r="A473" t="n">
        <v>58</v>
      </c>
      <c r="B473" t="inlineStr">
        <is>
          <t>Kibe assado e frito</t>
        </is>
      </c>
      <c r="C473" t="inlineStr">
        <is>
          <t>Embalagem</t>
        </is>
      </c>
      <c r="D473" t="inlineStr">
        <is>
          <t>bandeja</t>
        </is>
      </c>
      <c r="E473">
        <f>VLOOKUP(D473,Ingredientes!$A$2:$I$167,2,FALSE)</f>
        <v/>
      </c>
      <c r="F473" s="6" t="n">
        <v>0.04</v>
      </c>
      <c r="G473">
        <f>VLOOKUP(D473,Ingredientes!$A$2:$I$167,4,FALSE)&amp;". por unidade"</f>
        <v/>
      </c>
      <c r="H473" s="8">
        <f>F473*VLOOKUP(D473,Ingredientes!$A$2:$I$167,9,FALSE)</f>
        <v/>
      </c>
    </row>
    <row r="474">
      <c r="A474" t="n">
        <v>59</v>
      </c>
      <c r="B474" t="inlineStr">
        <is>
          <t>Tapioca recheada</t>
        </is>
      </c>
      <c r="C474" t="inlineStr">
        <is>
          <t>Ingrediente</t>
        </is>
      </c>
      <c r="D474" t="inlineStr">
        <is>
          <t>tapioca</t>
        </is>
      </c>
      <c r="E474">
        <f>VLOOKUP(D474,Ingredientes!$A$2:$I$167,2,FALSE)</f>
        <v/>
      </c>
      <c r="F474" s="6" t="n">
        <v>500</v>
      </c>
      <c r="G474">
        <f>VLOOKUP(D474,Ingredientes!$A$2:$I$167,4,FALSE)</f>
        <v/>
      </c>
      <c r="H474" s="8">
        <f>F474*VLOOKUP(D474,Ingredientes!$A$2:$I$167,9,FALSE)</f>
        <v/>
      </c>
    </row>
    <row r="475">
      <c r="A475" t="n">
        <v>59</v>
      </c>
      <c r="B475" t="inlineStr">
        <is>
          <t>Tapioca recheada</t>
        </is>
      </c>
      <c r="C475" t="inlineStr">
        <is>
          <t>Ingrediente</t>
        </is>
      </c>
      <c r="D475" t="inlineStr">
        <is>
          <t>mus</t>
        </is>
      </c>
      <c r="E475">
        <f>VLOOKUP(D475,Ingredientes!$A$2:$I$167,2,FALSE)</f>
        <v/>
      </c>
      <c r="F475" s="6" t="n">
        <v>300</v>
      </c>
      <c r="G475">
        <f>VLOOKUP(D475,Ingredientes!$A$2:$I$167,4,FALSE)</f>
        <v/>
      </c>
      <c r="H475" s="8">
        <f>F475*VLOOKUP(D475,Ingredientes!$A$2:$I$167,9,FALSE)</f>
        <v/>
      </c>
    </row>
    <row r="476">
      <c r="A476" t="n">
        <v>59</v>
      </c>
      <c r="B476" t="inlineStr">
        <is>
          <t>Tapioca recheada</t>
        </is>
      </c>
      <c r="C476" t="inlineStr">
        <is>
          <t>Ingrediente</t>
        </is>
      </c>
      <c r="D476" t="inlineStr">
        <is>
          <t>presunto</t>
        </is>
      </c>
      <c r="E476">
        <f>VLOOKUP(D476,Ingredientes!$A$2:$I$167,2,FALSE)</f>
        <v/>
      </c>
      <c r="F476" s="6" t="n">
        <v>180</v>
      </c>
      <c r="G476">
        <f>VLOOKUP(D476,Ingredientes!$A$2:$I$167,4,FALSE)</f>
        <v/>
      </c>
      <c r="H476" s="8">
        <f>F476*VLOOKUP(D476,Ingredientes!$A$2:$I$167,9,FALSE)</f>
        <v/>
      </c>
    </row>
    <row r="477">
      <c r="A477" t="n">
        <v>59</v>
      </c>
      <c r="B477" t="inlineStr">
        <is>
          <t>Tapioca recheada</t>
        </is>
      </c>
      <c r="C477" t="inlineStr">
        <is>
          <t>Ingrediente</t>
        </is>
      </c>
      <c r="D477" t="inlineStr">
        <is>
          <t>coco</t>
        </is>
      </c>
      <c r="E477">
        <f>VLOOKUP(D477,Ingredientes!$A$2:$I$167,2,FALSE)</f>
        <v/>
      </c>
      <c r="F477" s="6" t="n">
        <v>100</v>
      </c>
      <c r="G477">
        <f>VLOOKUP(D477,Ingredientes!$A$2:$I$167,4,FALSE)</f>
        <v/>
      </c>
      <c r="H477" s="8">
        <f>F477*VLOOKUP(D477,Ingredientes!$A$2:$I$167,9,FALSE)</f>
        <v/>
      </c>
    </row>
    <row r="478">
      <c r="A478" t="n">
        <v>59</v>
      </c>
      <c r="B478" t="inlineStr">
        <is>
          <t>Tapioca recheada</t>
        </is>
      </c>
      <c r="C478" t="inlineStr">
        <is>
          <t>Ingrediente</t>
        </is>
      </c>
      <c r="D478" t="inlineStr">
        <is>
          <t>lc</t>
        </is>
      </c>
      <c r="E478">
        <f>VLOOKUP(D478,Ingredientes!$A$2:$I$167,2,FALSE)</f>
        <v/>
      </c>
      <c r="F478" s="6" t="n">
        <v>200</v>
      </c>
      <c r="G478">
        <f>VLOOKUP(D478,Ingredientes!$A$2:$I$167,4,FALSE)</f>
        <v/>
      </c>
      <c r="H478" s="8">
        <f>F478*VLOOKUP(D478,Ingredientes!$A$2:$I$167,9,FALSE)</f>
        <v/>
      </c>
    </row>
    <row r="479">
      <c r="A479" t="n">
        <v>59</v>
      </c>
      <c r="B479" t="inlineStr">
        <is>
          <t>Tapioca recheada</t>
        </is>
      </c>
      <c r="C479" t="inlineStr">
        <is>
          <t>Embalagem</t>
        </is>
      </c>
      <c r="D479" t="inlineStr">
        <is>
          <t>aluminio</t>
        </is>
      </c>
      <c r="E479">
        <f>VLOOKUP(D479,Ingredientes!$A$2:$I$167,2,FALSE)</f>
        <v/>
      </c>
      <c r="F479" s="6" t="n">
        <v>0.05</v>
      </c>
      <c r="G479">
        <f>VLOOKUP(D479,Ingredientes!$A$2:$I$167,4,FALSE)&amp;". por unidade"</f>
        <v/>
      </c>
      <c r="H479" s="8">
        <f>F479*VLOOKUP(D479,Ingredientes!$A$2:$I$167,9,FALSE)</f>
        <v/>
      </c>
    </row>
    <row r="480">
      <c r="A480" t="n">
        <v>60</v>
      </c>
      <c r="B480" t="inlineStr">
        <is>
          <t>Cuscuz recheado</t>
        </is>
      </c>
      <c r="C480" t="inlineStr">
        <is>
          <t>Ingrediente</t>
        </is>
      </c>
      <c r="D480" t="inlineStr">
        <is>
          <t>flocao</t>
        </is>
      </c>
      <c r="E480">
        <f>VLOOKUP(D480,Ingredientes!$A$2:$I$167,2,FALSE)</f>
        <v/>
      </c>
      <c r="F480" s="6" t="n">
        <v>500</v>
      </c>
      <c r="G480">
        <f>VLOOKUP(D480,Ingredientes!$A$2:$I$167,4,FALSE)</f>
        <v/>
      </c>
      <c r="H480" s="8">
        <f>F480*VLOOKUP(D480,Ingredientes!$A$2:$I$167,9,FALSE)</f>
        <v/>
      </c>
    </row>
    <row r="481">
      <c r="A481" t="n">
        <v>60</v>
      </c>
      <c r="B481" t="inlineStr">
        <is>
          <t>Cuscuz recheado</t>
        </is>
      </c>
      <c r="C481" t="inlineStr">
        <is>
          <t>Ingrediente</t>
        </is>
      </c>
      <c r="D481" t="inlineStr">
        <is>
          <t>sal</t>
        </is>
      </c>
      <c r="E481">
        <f>VLOOKUP(D481,Ingredientes!$A$2:$I$167,2,FALSE)</f>
        <v/>
      </c>
      <c r="F481" s="6" t="n">
        <v>8</v>
      </c>
      <c r="G481">
        <f>VLOOKUP(D481,Ingredientes!$A$2:$I$167,4,FALSE)</f>
        <v/>
      </c>
      <c r="H481" s="8">
        <f>F481*VLOOKUP(D481,Ingredientes!$A$2:$I$167,9,FALSE)</f>
        <v/>
      </c>
    </row>
    <row r="482">
      <c r="A482" t="n">
        <v>60</v>
      </c>
      <c r="B482" t="inlineStr">
        <is>
          <t>Cuscuz recheado</t>
        </is>
      </c>
      <c r="C482" t="inlineStr">
        <is>
          <t>Ingrediente</t>
        </is>
      </c>
      <c r="D482" t="inlineStr">
        <is>
          <t>ovo</t>
        </is>
      </c>
      <c r="E482">
        <f>VLOOKUP(D482,Ingredientes!$A$2:$I$167,2,FALSE)</f>
        <v/>
      </c>
      <c r="F482" s="6" t="n">
        <v>6</v>
      </c>
      <c r="G482">
        <f>VLOOKUP(D482,Ingredientes!$A$2:$I$167,4,FALSE)</f>
        <v/>
      </c>
      <c r="H482" s="8">
        <f>F482*VLOOKUP(D482,Ingredientes!$A$2:$I$167,9,FALSE)</f>
        <v/>
      </c>
    </row>
    <row r="483">
      <c r="A483" t="n">
        <v>60</v>
      </c>
      <c r="B483" t="inlineStr">
        <is>
          <t>Cuscuz recheado</t>
        </is>
      </c>
      <c r="C483" t="inlineStr">
        <is>
          <t>Ingrediente</t>
        </is>
      </c>
      <c r="D483" t="inlineStr">
        <is>
          <t>mus</t>
        </is>
      </c>
      <c r="E483">
        <f>VLOOKUP(D483,Ingredientes!$A$2:$I$167,2,FALSE)</f>
        <v/>
      </c>
      <c r="F483" s="6" t="n">
        <v>200</v>
      </c>
      <c r="G483">
        <f>VLOOKUP(D483,Ingredientes!$A$2:$I$167,4,FALSE)</f>
        <v/>
      </c>
      <c r="H483" s="8">
        <f>F483*VLOOKUP(D483,Ingredientes!$A$2:$I$167,9,FALSE)</f>
        <v/>
      </c>
    </row>
    <row r="484">
      <c r="A484" t="n">
        <v>60</v>
      </c>
      <c r="B484" t="inlineStr">
        <is>
          <t>Cuscuz recheado</t>
        </is>
      </c>
      <c r="C484" t="inlineStr">
        <is>
          <t>Ingrediente</t>
        </is>
      </c>
      <c r="D484" t="inlineStr">
        <is>
          <t>linguica</t>
        </is>
      </c>
      <c r="E484">
        <f>VLOOKUP(D484,Ingredientes!$A$2:$I$167,2,FALSE)</f>
        <v/>
      </c>
      <c r="F484" s="6" t="n">
        <v>300</v>
      </c>
      <c r="G484">
        <f>VLOOKUP(D484,Ingredientes!$A$2:$I$167,4,FALSE)</f>
        <v/>
      </c>
      <c r="H484" s="8">
        <f>F484*VLOOKUP(D484,Ingredientes!$A$2:$I$167,9,FALSE)</f>
        <v/>
      </c>
    </row>
    <row r="485">
      <c r="A485" t="n">
        <v>60</v>
      </c>
      <c r="B485" t="inlineStr">
        <is>
          <t>Cuscuz recheado</t>
        </is>
      </c>
      <c r="C485" t="inlineStr">
        <is>
          <t>Ingrediente</t>
        </is>
      </c>
      <c r="D485" t="inlineStr">
        <is>
          <t>mant</t>
        </is>
      </c>
      <c r="E485">
        <f>VLOOKUP(D485,Ingredientes!$A$2:$I$167,2,FALSE)</f>
        <v/>
      </c>
      <c r="F485" s="6" t="n">
        <v>30</v>
      </c>
      <c r="G485">
        <f>VLOOKUP(D485,Ingredientes!$A$2:$I$167,4,FALSE)</f>
        <v/>
      </c>
      <c r="H485" s="8">
        <f>F485*VLOOKUP(D485,Ingredientes!$A$2:$I$167,9,FALSE)</f>
        <v/>
      </c>
    </row>
    <row r="486">
      <c r="A486" t="n">
        <v>60</v>
      </c>
      <c r="B486" t="inlineStr">
        <is>
          <t>Cuscuz recheado</t>
        </is>
      </c>
      <c r="C486" t="inlineStr">
        <is>
          <t>Embalagem</t>
        </is>
      </c>
      <c r="D486" t="inlineStr">
        <is>
          <t>marmitex</t>
        </is>
      </c>
      <c r="E486">
        <f>VLOOKUP(D486,Ingredientes!$A$2:$I$167,2,FALSE)</f>
        <v/>
      </c>
      <c r="F486" s="6" t="n">
        <v>1</v>
      </c>
      <c r="G486">
        <f>VLOOKUP(D486,Ingredientes!$A$2:$I$167,4,FALSE)&amp;". por unidade"</f>
        <v/>
      </c>
      <c r="H486" s="8">
        <f>F486*VLOOKUP(D486,Ingredientes!$A$2:$I$167,9,FALSE)</f>
        <v/>
      </c>
    </row>
    <row r="487">
      <c r="A487" t="n">
        <v>61</v>
      </c>
      <c r="B487" t="inlineStr">
        <is>
          <t>Marmita congelada caseira</t>
        </is>
      </c>
      <c r="C487" t="inlineStr">
        <is>
          <t>Ingrediente</t>
        </is>
      </c>
      <c r="D487" t="inlineStr">
        <is>
          <t>arroz</t>
        </is>
      </c>
      <c r="E487">
        <f>VLOOKUP(D487,Ingredientes!$A$2:$I$167,2,FALSE)</f>
        <v/>
      </c>
      <c r="F487" s="6" t="n">
        <v>1000</v>
      </c>
      <c r="G487">
        <f>VLOOKUP(D487,Ingredientes!$A$2:$I$167,4,FALSE)</f>
        <v/>
      </c>
      <c r="H487" s="8">
        <f>F487*VLOOKUP(D487,Ingredientes!$A$2:$I$167,9,FALSE)</f>
        <v/>
      </c>
    </row>
    <row r="488">
      <c r="A488" t="n">
        <v>61</v>
      </c>
      <c r="B488" t="inlineStr">
        <is>
          <t>Marmita congelada caseira</t>
        </is>
      </c>
      <c r="C488" t="inlineStr">
        <is>
          <t>Ingrediente</t>
        </is>
      </c>
      <c r="D488" t="inlineStr">
        <is>
          <t>feijao</t>
        </is>
      </c>
      <c r="E488">
        <f>VLOOKUP(D488,Ingredientes!$A$2:$I$167,2,FALSE)</f>
        <v/>
      </c>
      <c r="F488" s="6" t="n">
        <v>500</v>
      </c>
      <c r="G488">
        <f>VLOOKUP(D488,Ingredientes!$A$2:$I$167,4,FALSE)</f>
        <v/>
      </c>
      <c r="H488" s="8">
        <f>F488*VLOOKUP(D488,Ingredientes!$A$2:$I$167,9,FALSE)</f>
        <v/>
      </c>
    </row>
    <row r="489">
      <c r="A489" t="n">
        <v>61</v>
      </c>
      <c r="B489" t="inlineStr">
        <is>
          <t>Marmita congelada caseira</t>
        </is>
      </c>
      <c r="C489" t="inlineStr">
        <is>
          <t>Ingrediente</t>
        </is>
      </c>
      <c r="D489" t="inlineStr">
        <is>
          <t>sobrecoxa</t>
        </is>
      </c>
      <c r="E489">
        <f>VLOOKUP(D489,Ingredientes!$A$2:$I$167,2,FALSE)</f>
        <v/>
      </c>
      <c r="F489" s="6" t="n">
        <v>1000</v>
      </c>
      <c r="G489">
        <f>VLOOKUP(D489,Ingredientes!$A$2:$I$167,4,FALSE)</f>
        <v/>
      </c>
      <c r="H489" s="8">
        <f>F489*VLOOKUP(D489,Ingredientes!$A$2:$I$167,9,FALSE)</f>
        <v/>
      </c>
    </row>
    <row r="490">
      <c r="A490" t="n">
        <v>61</v>
      </c>
      <c r="B490" t="inlineStr">
        <is>
          <t>Marmita congelada caseira</t>
        </is>
      </c>
      <c r="C490" t="inlineStr">
        <is>
          <t>Ingrediente</t>
        </is>
      </c>
      <c r="D490" t="inlineStr">
        <is>
          <t>cenoura</t>
        </is>
      </c>
      <c r="E490">
        <f>VLOOKUP(D490,Ingredientes!$A$2:$I$167,2,FALSE)</f>
        <v/>
      </c>
      <c r="F490" s="6" t="n">
        <v>300</v>
      </c>
      <c r="G490">
        <f>VLOOKUP(D490,Ingredientes!$A$2:$I$167,4,FALSE)</f>
        <v/>
      </c>
      <c r="H490" s="8">
        <f>F490*VLOOKUP(D490,Ingredientes!$A$2:$I$167,9,FALSE)</f>
        <v/>
      </c>
    </row>
    <row r="491">
      <c r="A491" t="n">
        <v>61</v>
      </c>
      <c r="B491" t="inlineStr">
        <is>
          <t>Marmita congelada caseira</t>
        </is>
      </c>
      <c r="C491" t="inlineStr">
        <is>
          <t>Ingrediente</t>
        </is>
      </c>
      <c r="D491" t="inlineStr">
        <is>
          <t>abobrinha</t>
        </is>
      </c>
      <c r="E491">
        <f>VLOOKUP(D491,Ingredientes!$A$2:$I$167,2,FALSE)</f>
        <v/>
      </c>
      <c r="F491" s="6" t="n">
        <v>400</v>
      </c>
      <c r="G491">
        <f>VLOOKUP(D491,Ingredientes!$A$2:$I$167,4,FALSE)</f>
        <v/>
      </c>
      <c r="H491" s="8">
        <f>F491*VLOOKUP(D491,Ingredientes!$A$2:$I$167,9,FALSE)</f>
        <v/>
      </c>
    </row>
    <row r="492">
      <c r="A492" t="n">
        <v>61</v>
      </c>
      <c r="B492" t="inlineStr">
        <is>
          <t>Marmita congelada caseira</t>
        </is>
      </c>
      <c r="C492" t="inlineStr">
        <is>
          <t>Ingrediente</t>
        </is>
      </c>
      <c r="D492" t="inlineStr">
        <is>
          <t>cebola</t>
        </is>
      </c>
      <c r="E492">
        <f>VLOOKUP(D492,Ingredientes!$A$2:$I$167,2,FALSE)</f>
        <v/>
      </c>
      <c r="F492" s="6" t="n">
        <v>200</v>
      </c>
      <c r="G492">
        <f>VLOOKUP(D492,Ingredientes!$A$2:$I$167,4,FALSE)</f>
        <v/>
      </c>
      <c r="H492" s="8">
        <f>F492*VLOOKUP(D492,Ingredientes!$A$2:$I$167,9,FALSE)</f>
        <v/>
      </c>
    </row>
    <row r="493">
      <c r="A493" t="n">
        <v>61</v>
      </c>
      <c r="B493" t="inlineStr">
        <is>
          <t>Marmita congelada caseira</t>
        </is>
      </c>
      <c r="C493" t="inlineStr">
        <is>
          <t>Ingrediente</t>
        </is>
      </c>
      <c r="D493" t="inlineStr">
        <is>
          <t>alho</t>
        </is>
      </c>
      <c r="E493">
        <f>VLOOKUP(D493,Ingredientes!$A$2:$I$167,2,FALSE)</f>
        <v/>
      </c>
      <c r="F493" s="6" t="n">
        <v>30</v>
      </c>
      <c r="G493">
        <f>VLOOKUP(D493,Ingredientes!$A$2:$I$167,4,FALSE)</f>
        <v/>
      </c>
      <c r="H493" s="8">
        <f>F493*VLOOKUP(D493,Ingredientes!$A$2:$I$167,9,FALSE)</f>
        <v/>
      </c>
    </row>
    <row r="494">
      <c r="A494" t="n">
        <v>61</v>
      </c>
      <c r="B494" t="inlineStr">
        <is>
          <t>Marmita congelada caseira</t>
        </is>
      </c>
      <c r="C494" t="inlineStr">
        <is>
          <t>Ingrediente</t>
        </is>
      </c>
      <c r="D494" t="inlineStr">
        <is>
          <t>oleo</t>
        </is>
      </c>
      <c r="E494">
        <f>VLOOKUP(D494,Ingredientes!$A$2:$I$167,2,FALSE)</f>
        <v/>
      </c>
      <c r="F494" s="6" t="n">
        <v>100</v>
      </c>
      <c r="G494">
        <f>VLOOKUP(D494,Ingredientes!$A$2:$I$167,4,FALSE)</f>
        <v/>
      </c>
      <c r="H494" s="8">
        <f>F494*VLOOKUP(D494,Ingredientes!$A$2:$I$167,9,FALSE)</f>
        <v/>
      </c>
    </row>
    <row r="495">
      <c r="A495" t="n">
        <v>61</v>
      </c>
      <c r="B495" t="inlineStr">
        <is>
          <t>Marmita congelada caseira</t>
        </is>
      </c>
      <c r="C495" t="inlineStr">
        <is>
          <t>Ingrediente</t>
        </is>
      </c>
      <c r="D495" t="inlineStr">
        <is>
          <t>sal</t>
        </is>
      </c>
      <c r="E495">
        <f>VLOOKUP(D495,Ingredientes!$A$2:$I$167,2,FALSE)</f>
        <v/>
      </c>
      <c r="F495" s="6" t="n">
        <v>20</v>
      </c>
      <c r="G495">
        <f>VLOOKUP(D495,Ingredientes!$A$2:$I$167,4,FALSE)</f>
        <v/>
      </c>
      <c r="H495" s="8">
        <f>F495*VLOOKUP(D495,Ingredientes!$A$2:$I$167,9,FALSE)</f>
        <v/>
      </c>
    </row>
    <row r="496">
      <c r="A496" t="n">
        <v>61</v>
      </c>
      <c r="B496" t="inlineStr">
        <is>
          <t>Marmita congelada caseira</t>
        </is>
      </c>
      <c r="C496" t="inlineStr">
        <is>
          <t>Embalagem</t>
        </is>
      </c>
      <c r="D496" t="inlineStr">
        <is>
          <t>pote750</t>
        </is>
      </c>
      <c r="E496">
        <f>VLOOKUP(D496,Ingredientes!$A$2:$I$167,2,FALSE)</f>
        <v/>
      </c>
      <c r="F496" s="6" t="n">
        <v>1</v>
      </c>
      <c r="G496">
        <f>VLOOKUP(D496,Ingredientes!$A$2:$I$167,4,FALSE)&amp;". por unidade"</f>
        <v/>
      </c>
      <c r="H496" s="8">
        <f>F496*VLOOKUP(D496,Ingredientes!$A$2:$I$167,9,FALSE)</f>
        <v/>
      </c>
    </row>
    <row r="497">
      <c r="A497" t="n">
        <v>62</v>
      </c>
      <c r="B497" t="inlineStr">
        <is>
          <t>Marmita fit</t>
        </is>
      </c>
      <c r="C497" t="inlineStr">
        <is>
          <t>Ingrediente</t>
        </is>
      </c>
      <c r="D497" t="inlineStr">
        <is>
          <t>frango</t>
        </is>
      </c>
      <c r="E497">
        <f>VLOOKUP(D497,Ingredientes!$A$2:$I$167,2,FALSE)</f>
        <v/>
      </c>
      <c r="F497" s="6" t="n">
        <v>1000</v>
      </c>
      <c r="G497">
        <f>VLOOKUP(D497,Ingredientes!$A$2:$I$167,4,FALSE)</f>
        <v/>
      </c>
      <c r="H497" s="8">
        <f>F497*VLOOKUP(D497,Ingredientes!$A$2:$I$167,9,FALSE)</f>
        <v/>
      </c>
    </row>
    <row r="498">
      <c r="A498" t="n">
        <v>62</v>
      </c>
      <c r="B498" t="inlineStr">
        <is>
          <t>Marmita fit</t>
        </is>
      </c>
      <c r="C498" t="inlineStr">
        <is>
          <t>Ingrediente</t>
        </is>
      </c>
      <c r="D498" t="inlineStr">
        <is>
          <t>arroz</t>
        </is>
      </c>
      <c r="E498">
        <f>VLOOKUP(D498,Ingredientes!$A$2:$I$167,2,FALSE)</f>
        <v/>
      </c>
      <c r="F498" s="6" t="n">
        <v>500</v>
      </c>
      <c r="G498">
        <f>VLOOKUP(D498,Ingredientes!$A$2:$I$167,4,FALSE)</f>
        <v/>
      </c>
      <c r="H498" s="8">
        <f>F498*VLOOKUP(D498,Ingredientes!$A$2:$I$167,9,FALSE)</f>
        <v/>
      </c>
    </row>
    <row r="499">
      <c r="A499" t="n">
        <v>62</v>
      </c>
      <c r="B499" t="inlineStr">
        <is>
          <t>Marmita fit</t>
        </is>
      </c>
      <c r="C499" t="inlineStr">
        <is>
          <t>Ingrediente</t>
        </is>
      </c>
      <c r="D499" t="inlineStr">
        <is>
          <t>bdoce</t>
        </is>
      </c>
      <c r="E499">
        <f>VLOOKUP(D499,Ingredientes!$A$2:$I$167,2,FALSE)</f>
        <v/>
      </c>
      <c r="F499" s="6" t="n">
        <v>1000</v>
      </c>
      <c r="G499">
        <f>VLOOKUP(D499,Ingredientes!$A$2:$I$167,4,FALSE)</f>
        <v/>
      </c>
      <c r="H499" s="8">
        <f>F499*VLOOKUP(D499,Ingredientes!$A$2:$I$167,9,FALSE)</f>
        <v/>
      </c>
    </row>
    <row r="500">
      <c r="A500" t="n">
        <v>62</v>
      </c>
      <c r="B500" t="inlineStr">
        <is>
          <t>Marmita fit</t>
        </is>
      </c>
      <c r="C500" t="inlineStr">
        <is>
          <t>Ingrediente</t>
        </is>
      </c>
      <c r="D500" t="inlineStr">
        <is>
          <t>brocolis</t>
        </is>
      </c>
      <c r="E500">
        <f>VLOOKUP(D500,Ingredientes!$A$2:$I$167,2,FALSE)</f>
        <v/>
      </c>
      <c r="F500" s="6" t="n">
        <v>600</v>
      </c>
      <c r="G500">
        <f>VLOOKUP(D500,Ingredientes!$A$2:$I$167,4,FALSE)</f>
        <v/>
      </c>
      <c r="H500" s="8">
        <f>F500*VLOOKUP(D500,Ingredientes!$A$2:$I$167,9,FALSE)</f>
        <v/>
      </c>
    </row>
    <row r="501">
      <c r="A501" t="n">
        <v>62</v>
      </c>
      <c r="B501" t="inlineStr">
        <is>
          <t>Marmita fit</t>
        </is>
      </c>
      <c r="C501" t="inlineStr">
        <is>
          <t>Ingrediente</t>
        </is>
      </c>
      <c r="D501" t="inlineStr">
        <is>
          <t>cenoura</t>
        </is>
      </c>
      <c r="E501">
        <f>VLOOKUP(D501,Ingredientes!$A$2:$I$167,2,FALSE)</f>
        <v/>
      </c>
      <c r="F501" s="6" t="n">
        <v>300</v>
      </c>
      <c r="G501">
        <f>VLOOKUP(D501,Ingredientes!$A$2:$I$167,4,FALSE)</f>
        <v/>
      </c>
      <c r="H501" s="8">
        <f>F501*VLOOKUP(D501,Ingredientes!$A$2:$I$167,9,FALSE)</f>
        <v/>
      </c>
    </row>
    <row r="502">
      <c r="A502" t="n">
        <v>62</v>
      </c>
      <c r="B502" t="inlineStr">
        <is>
          <t>Marmita fit</t>
        </is>
      </c>
      <c r="C502" t="inlineStr">
        <is>
          <t>Ingrediente</t>
        </is>
      </c>
      <c r="D502" t="inlineStr">
        <is>
          <t>azeite</t>
        </is>
      </c>
      <c r="E502">
        <f>VLOOKUP(D502,Ingredientes!$A$2:$I$167,2,FALSE)</f>
        <v/>
      </c>
      <c r="F502" s="6" t="n">
        <v>50</v>
      </c>
      <c r="G502">
        <f>VLOOKUP(D502,Ingredientes!$A$2:$I$167,4,FALSE)</f>
        <v/>
      </c>
      <c r="H502" s="8">
        <f>F502*VLOOKUP(D502,Ingredientes!$A$2:$I$167,9,FALSE)</f>
        <v/>
      </c>
    </row>
    <row r="503">
      <c r="A503" t="n">
        <v>62</v>
      </c>
      <c r="B503" t="inlineStr">
        <is>
          <t>Marmita fit</t>
        </is>
      </c>
      <c r="C503" t="inlineStr">
        <is>
          <t>Ingrediente</t>
        </is>
      </c>
      <c r="D503" t="inlineStr">
        <is>
          <t>alho</t>
        </is>
      </c>
      <c r="E503">
        <f>VLOOKUP(D503,Ingredientes!$A$2:$I$167,2,FALSE)</f>
        <v/>
      </c>
      <c r="F503" s="6" t="n">
        <v>20</v>
      </c>
      <c r="G503">
        <f>VLOOKUP(D503,Ingredientes!$A$2:$I$167,4,FALSE)</f>
        <v/>
      </c>
      <c r="H503" s="8">
        <f>F503*VLOOKUP(D503,Ingredientes!$A$2:$I$167,9,FALSE)</f>
        <v/>
      </c>
    </row>
    <row r="504">
      <c r="A504" t="n">
        <v>62</v>
      </c>
      <c r="B504" t="inlineStr">
        <is>
          <t>Marmita fit</t>
        </is>
      </c>
      <c r="C504" t="inlineStr">
        <is>
          <t>Ingrediente</t>
        </is>
      </c>
      <c r="D504" t="inlineStr">
        <is>
          <t>sal</t>
        </is>
      </c>
      <c r="E504">
        <f>VLOOKUP(D504,Ingredientes!$A$2:$I$167,2,FALSE)</f>
        <v/>
      </c>
      <c r="F504" s="6" t="n">
        <v>15</v>
      </c>
      <c r="G504">
        <f>VLOOKUP(D504,Ingredientes!$A$2:$I$167,4,FALSE)</f>
        <v/>
      </c>
      <c r="H504" s="8">
        <f>F504*VLOOKUP(D504,Ingredientes!$A$2:$I$167,9,FALSE)</f>
        <v/>
      </c>
    </row>
    <row r="505">
      <c r="A505" t="n">
        <v>62</v>
      </c>
      <c r="B505" t="inlineStr">
        <is>
          <t>Marmita fit</t>
        </is>
      </c>
      <c r="C505" t="inlineStr">
        <is>
          <t>Embalagem</t>
        </is>
      </c>
      <c r="D505" t="inlineStr">
        <is>
          <t>pote750</t>
        </is>
      </c>
      <c r="E505">
        <f>VLOOKUP(D505,Ingredientes!$A$2:$I$167,2,FALSE)</f>
        <v/>
      </c>
      <c r="F505" s="6" t="n">
        <v>1</v>
      </c>
      <c r="G505">
        <f>VLOOKUP(D505,Ingredientes!$A$2:$I$167,4,FALSE)&amp;". por unidade"</f>
        <v/>
      </c>
      <c r="H505" s="8">
        <f>F505*VLOOKUP(D505,Ingredientes!$A$2:$I$167,9,FALSE)</f>
        <v/>
      </c>
    </row>
    <row r="506">
      <c r="A506" t="n">
        <v>63</v>
      </c>
      <c r="B506" t="inlineStr">
        <is>
          <t>Salgados congelados para fritar</t>
        </is>
      </c>
      <c r="C506" t="inlineStr">
        <is>
          <t>Ingrediente</t>
        </is>
      </c>
      <c r="D506" t="inlineStr">
        <is>
          <t>frango</t>
        </is>
      </c>
      <c r="E506">
        <f>VLOOKUP(D506,Ingredientes!$A$2:$I$167,2,FALSE)</f>
        <v/>
      </c>
      <c r="F506" s="6" t="n">
        <v>500</v>
      </c>
      <c r="G506">
        <f>VLOOKUP(D506,Ingredientes!$A$2:$I$167,4,FALSE)</f>
        <v/>
      </c>
      <c r="H506" s="8">
        <f>F506*VLOOKUP(D506,Ingredientes!$A$2:$I$167,9,FALSE)</f>
        <v/>
      </c>
    </row>
    <row r="507">
      <c r="A507" t="n">
        <v>63</v>
      </c>
      <c r="B507" t="inlineStr">
        <is>
          <t>Salgados congelados para fritar</t>
        </is>
      </c>
      <c r="C507" t="inlineStr">
        <is>
          <t>Ingrediente</t>
        </is>
      </c>
      <c r="D507" t="inlineStr">
        <is>
          <t>trigo</t>
        </is>
      </c>
      <c r="E507">
        <f>VLOOKUP(D507,Ingredientes!$A$2:$I$167,2,FALSE)</f>
        <v/>
      </c>
      <c r="F507" s="6" t="n">
        <v>500</v>
      </c>
      <c r="G507">
        <f>VLOOKUP(D507,Ingredientes!$A$2:$I$167,4,FALSE)</f>
        <v/>
      </c>
      <c r="H507" s="8">
        <f>F507*VLOOKUP(D507,Ingredientes!$A$2:$I$167,9,FALSE)</f>
        <v/>
      </c>
    </row>
    <row r="508">
      <c r="A508" t="n">
        <v>63</v>
      </c>
      <c r="B508" t="inlineStr">
        <is>
          <t>Salgados congelados para fritar</t>
        </is>
      </c>
      <c r="C508" t="inlineStr">
        <is>
          <t>Ingrediente</t>
        </is>
      </c>
      <c r="D508" t="inlineStr">
        <is>
          <t>mant</t>
        </is>
      </c>
      <c r="E508">
        <f>VLOOKUP(D508,Ingredientes!$A$2:$I$167,2,FALSE)</f>
        <v/>
      </c>
      <c r="F508" s="6" t="n">
        <v>30</v>
      </c>
      <c r="G508">
        <f>VLOOKUP(D508,Ingredientes!$A$2:$I$167,4,FALSE)</f>
        <v/>
      </c>
      <c r="H508" s="8">
        <f>F508*VLOOKUP(D508,Ingredientes!$A$2:$I$167,9,FALSE)</f>
        <v/>
      </c>
    </row>
    <row r="509">
      <c r="A509" t="n">
        <v>63</v>
      </c>
      <c r="B509" t="inlineStr">
        <is>
          <t>Salgados congelados para fritar</t>
        </is>
      </c>
      <c r="C509" t="inlineStr">
        <is>
          <t>Ingrediente</t>
        </is>
      </c>
      <c r="D509" t="inlineStr">
        <is>
          <t>req</t>
        </is>
      </c>
      <c r="E509">
        <f>VLOOKUP(D509,Ingredientes!$A$2:$I$167,2,FALSE)</f>
        <v/>
      </c>
      <c r="F509" s="6" t="n">
        <v>200</v>
      </c>
      <c r="G509">
        <f>VLOOKUP(D509,Ingredientes!$A$2:$I$167,4,FALSE)</f>
        <v/>
      </c>
      <c r="H509" s="8">
        <f>F509*VLOOKUP(D509,Ingredientes!$A$2:$I$167,9,FALSE)</f>
        <v/>
      </c>
    </row>
    <row r="510">
      <c r="A510" t="n">
        <v>63</v>
      </c>
      <c r="B510" t="inlineStr">
        <is>
          <t>Salgados congelados para fritar</t>
        </is>
      </c>
      <c r="C510" t="inlineStr">
        <is>
          <t>Ingrediente</t>
        </is>
      </c>
      <c r="D510" t="inlineStr">
        <is>
          <t>cebola</t>
        </is>
      </c>
      <c r="E510">
        <f>VLOOKUP(D510,Ingredientes!$A$2:$I$167,2,FALSE)</f>
        <v/>
      </c>
      <c r="F510" s="6" t="n">
        <v>100</v>
      </c>
      <c r="G510">
        <f>VLOOKUP(D510,Ingredientes!$A$2:$I$167,4,FALSE)</f>
        <v/>
      </c>
      <c r="H510" s="8">
        <f>F510*VLOOKUP(D510,Ingredientes!$A$2:$I$167,9,FALSE)</f>
        <v/>
      </c>
    </row>
    <row r="511">
      <c r="A511" t="n">
        <v>63</v>
      </c>
      <c r="B511" t="inlineStr">
        <is>
          <t>Salgados congelados para fritar</t>
        </is>
      </c>
      <c r="C511" t="inlineStr">
        <is>
          <t>Ingrediente</t>
        </is>
      </c>
      <c r="D511" t="inlineStr">
        <is>
          <t>alho</t>
        </is>
      </c>
      <c r="E511">
        <f>VLOOKUP(D511,Ingredientes!$A$2:$I$167,2,FALSE)</f>
        <v/>
      </c>
      <c r="F511" s="6" t="n">
        <v>10</v>
      </c>
      <c r="G511">
        <f>VLOOKUP(D511,Ingredientes!$A$2:$I$167,4,FALSE)</f>
        <v/>
      </c>
      <c r="H511" s="8">
        <f>F511*VLOOKUP(D511,Ingredientes!$A$2:$I$167,9,FALSE)</f>
        <v/>
      </c>
    </row>
    <row r="512">
      <c r="A512" t="n">
        <v>63</v>
      </c>
      <c r="B512" t="inlineStr">
        <is>
          <t>Salgados congelados para fritar</t>
        </is>
      </c>
      <c r="C512" t="inlineStr">
        <is>
          <t>Ingrediente</t>
        </is>
      </c>
      <c r="D512" t="inlineStr">
        <is>
          <t>cheiro</t>
        </is>
      </c>
      <c r="E512">
        <f>VLOOKUP(D512,Ingredientes!$A$2:$I$167,2,FALSE)</f>
        <v/>
      </c>
      <c r="F512" s="6" t="n">
        <v>3</v>
      </c>
      <c r="G512">
        <f>VLOOKUP(D512,Ingredientes!$A$2:$I$167,4,FALSE)</f>
        <v/>
      </c>
      <c r="H512" s="8">
        <f>F512*VLOOKUP(D512,Ingredientes!$A$2:$I$167,9,FALSE)</f>
        <v/>
      </c>
    </row>
    <row r="513">
      <c r="A513" t="n">
        <v>63</v>
      </c>
      <c r="B513" t="inlineStr">
        <is>
          <t>Salgados congelados para fritar</t>
        </is>
      </c>
      <c r="C513" t="inlineStr">
        <is>
          <t>Ingrediente</t>
        </is>
      </c>
      <c r="D513" t="inlineStr">
        <is>
          <t>sal</t>
        </is>
      </c>
      <c r="E513">
        <f>VLOOKUP(D513,Ingredientes!$A$2:$I$167,2,FALSE)</f>
        <v/>
      </c>
      <c r="F513" s="6" t="n">
        <v>15</v>
      </c>
      <c r="G513">
        <f>VLOOKUP(D513,Ingredientes!$A$2:$I$167,4,FALSE)</f>
        <v/>
      </c>
      <c r="H513" s="8">
        <f>F513*VLOOKUP(D513,Ingredientes!$A$2:$I$167,9,FALSE)</f>
        <v/>
      </c>
    </row>
    <row r="514">
      <c r="A514" t="n">
        <v>63</v>
      </c>
      <c r="B514" t="inlineStr">
        <is>
          <t>Salgados congelados para fritar</t>
        </is>
      </c>
      <c r="C514" t="inlineStr">
        <is>
          <t>Ingrediente</t>
        </is>
      </c>
      <c r="D514" t="inlineStr">
        <is>
          <t>leite</t>
        </is>
      </c>
      <c r="E514">
        <f>VLOOKUP(D514,Ingredientes!$A$2:$I$167,2,FALSE)</f>
        <v/>
      </c>
      <c r="F514" s="6" t="n">
        <v>200</v>
      </c>
      <c r="G514">
        <f>VLOOKUP(D514,Ingredientes!$A$2:$I$167,4,FALSE)</f>
        <v/>
      </c>
      <c r="H514" s="8">
        <f>F514*VLOOKUP(D514,Ingredientes!$A$2:$I$167,9,FALSE)</f>
        <v/>
      </c>
    </row>
    <row r="515">
      <c r="A515" t="n">
        <v>63</v>
      </c>
      <c r="B515" t="inlineStr">
        <is>
          <t>Salgados congelados para fritar</t>
        </is>
      </c>
      <c r="C515" t="inlineStr">
        <is>
          <t>Ingrediente</t>
        </is>
      </c>
      <c r="D515" t="inlineStr">
        <is>
          <t>rosca</t>
        </is>
      </c>
      <c r="E515">
        <f>VLOOKUP(D515,Ingredientes!$A$2:$I$167,2,FALSE)</f>
        <v/>
      </c>
      <c r="F515" s="6" t="n">
        <v>300</v>
      </c>
      <c r="G515">
        <f>VLOOKUP(D515,Ingredientes!$A$2:$I$167,4,FALSE)</f>
        <v/>
      </c>
      <c r="H515" s="8">
        <f>F515*VLOOKUP(D515,Ingredientes!$A$2:$I$167,9,FALSE)</f>
        <v/>
      </c>
    </row>
    <row r="516">
      <c r="A516" t="n">
        <v>63</v>
      </c>
      <c r="B516" t="inlineStr">
        <is>
          <t>Salgados congelados para fritar</t>
        </is>
      </c>
      <c r="C516" t="inlineStr">
        <is>
          <t>Ingrediente</t>
        </is>
      </c>
      <c r="D516" t="inlineStr">
        <is>
          <t>mus</t>
        </is>
      </c>
      <c r="E516">
        <f>VLOOKUP(D516,Ingredientes!$A$2:$I$167,2,FALSE)</f>
        <v/>
      </c>
      <c r="F516" s="6" t="n">
        <v>200</v>
      </c>
      <c r="G516">
        <f>VLOOKUP(D516,Ingredientes!$A$2:$I$167,4,FALSE)</f>
        <v/>
      </c>
      <c r="H516" s="8">
        <f>F516*VLOOKUP(D516,Ingredientes!$A$2:$I$167,9,FALSE)</f>
        <v/>
      </c>
    </row>
    <row r="517">
      <c r="A517" t="n">
        <v>63</v>
      </c>
      <c r="B517" t="inlineStr">
        <is>
          <t>Salgados congelados para fritar</t>
        </is>
      </c>
      <c r="C517" t="inlineStr">
        <is>
          <t>Embalagem</t>
        </is>
      </c>
      <c r="D517" t="inlineStr">
        <is>
          <t>sfreezer</t>
        </is>
      </c>
      <c r="E517">
        <f>VLOOKUP(D517,Ingredientes!$A$2:$I$167,2,FALSE)</f>
        <v/>
      </c>
      <c r="F517" s="6" t="n">
        <v>0.04</v>
      </c>
      <c r="G517">
        <f>VLOOKUP(D517,Ingredientes!$A$2:$I$167,4,FALSE)&amp;". por unidade"</f>
        <v/>
      </c>
      <c r="H517" s="8">
        <f>F517*VLOOKUP(D517,Ingredientes!$A$2:$I$167,9,FALSE)</f>
        <v/>
      </c>
    </row>
    <row r="518">
      <c r="A518" t="n">
        <v>64</v>
      </c>
      <c r="B518" t="inlineStr">
        <is>
          <t>Caldos e sopas congelados</t>
        </is>
      </c>
      <c r="C518" t="inlineStr">
        <is>
          <t>Ingrediente</t>
        </is>
      </c>
      <c r="D518" t="inlineStr">
        <is>
          <t>mandioca</t>
        </is>
      </c>
      <c r="E518">
        <f>VLOOKUP(D518,Ingredientes!$A$2:$I$167,2,FALSE)</f>
        <v/>
      </c>
      <c r="F518" s="6" t="n">
        <v>1400</v>
      </c>
      <c r="G518">
        <f>VLOOKUP(D518,Ingredientes!$A$2:$I$167,4,FALSE)</f>
        <v/>
      </c>
      <c r="H518" s="8">
        <f>F518*VLOOKUP(D518,Ingredientes!$A$2:$I$167,9,FALSE)</f>
        <v/>
      </c>
    </row>
    <row r="519">
      <c r="A519" t="n">
        <v>64</v>
      </c>
      <c r="B519" t="inlineStr">
        <is>
          <t>Caldos e sopas congelados</t>
        </is>
      </c>
      <c r="C519" t="inlineStr">
        <is>
          <t>Ingrediente</t>
        </is>
      </c>
      <c r="D519" t="inlineStr">
        <is>
          <t>acem</t>
        </is>
      </c>
      <c r="E519">
        <f>VLOOKUP(D519,Ingredientes!$A$2:$I$167,2,FALSE)</f>
        <v/>
      </c>
      <c r="F519" s="6" t="n">
        <v>500</v>
      </c>
      <c r="G519">
        <f>VLOOKUP(D519,Ingredientes!$A$2:$I$167,4,FALSE)</f>
        <v/>
      </c>
      <c r="H519" s="8">
        <f>F519*VLOOKUP(D519,Ingredientes!$A$2:$I$167,9,FALSE)</f>
        <v/>
      </c>
    </row>
    <row r="520">
      <c r="A520" t="n">
        <v>64</v>
      </c>
      <c r="B520" t="inlineStr">
        <is>
          <t>Caldos e sopas congelados</t>
        </is>
      </c>
      <c r="C520" t="inlineStr">
        <is>
          <t>Ingrediente</t>
        </is>
      </c>
      <c r="D520" t="inlineStr">
        <is>
          <t>cebola</t>
        </is>
      </c>
      <c r="E520">
        <f>VLOOKUP(D520,Ingredientes!$A$2:$I$167,2,FALSE)</f>
        <v/>
      </c>
      <c r="F520" s="6" t="n">
        <v>150</v>
      </c>
      <c r="G520">
        <f>VLOOKUP(D520,Ingredientes!$A$2:$I$167,4,FALSE)</f>
        <v/>
      </c>
      <c r="H520" s="8">
        <f>F520*VLOOKUP(D520,Ingredientes!$A$2:$I$167,9,FALSE)</f>
        <v/>
      </c>
    </row>
    <row r="521">
      <c r="A521" t="n">
        <v>64</v>
      </c>
      <c r="B521" t="inlineStr">
        <is>
          <t>Caldos e sopas congelados</t>
        </is>
      </c>
      <c r="C521" t="inlineStr">
        <is>
          <t>Ingrediente</t>
        </is>
      </c>
      <c r="D521" t="inlineStr">
        <is>
          <t>alho</t>
        </is>
      </c>
      <c r="E521">
        <f>VLOOKUP(D521,Ingredientes!$A$2:$I$167,2,FALSE)</f>
        <v/>
      </c>
      <c r="F521" s="6" t="n">
        <v>20</v>
      </c>
      <c r="G521">
        <f>VLOOKUP(D521,Ingredientes!$A$2:$I$167,4,FALSE)</f>
        <v/>
      </c>
      <c r="H521" s="8">
        <f>F521*VLOOKUP(D521,Ingredientes!$A$2:$I$167,9,FALSE)</f>
        <v/>
      </c>
    </row>
    <row r="522">
      <c r="A522" t="n">
        <v>64</v>
      </c>
      <c r="B522" t="inlineStr">
        <is>
          <t>Caldos e sopas congelados</t>
        </is>
      </c>
      <c r="C522" t="inlineStr">
        <is>
          <t>Ingrediente</t>
        </is>
      </c>
      <c r="D522" t="inlineStr">
        <is>
          <t>tomate</t>
        </is>
      </c>
      <c r="E522">
        <f>VLOOKUP(D522,Ingredientes!$A$2:$I$167,2,FALSE)</f>
        <v/>
      </c>
      <c r="F522" s="6" t="n">
        <v>200</v>
      </c>
      <c r="G522">
        <f>VLOOKUP(D522,Ingredientes!$A$2:$I$167,4,FALSE)</f>
        <v/>
      </c>
      <c r="H522" s="8">
        <f>F522*VLOOKUP(D522,Ingredientes!$A$2:$I$167,9,FALSE)</f>
        <v/>
      </c>
    </row>
    <row r="523">
      <c r="A523" t="n">
        <v>64</v>
      </c>
      <c r="B523" t="inlineStr">
        <is>
          <t>Caldos e sopas congelados</t>
        </is>
      </c>
      <c r="C523" t="inlineStr">
        <is>
          <t>Ingrediente</t>
        </is>
      </c>
      <c r="D523" t="inlineStr">
        <is>
          <t>oleo</t>
        </is>
      </c>
      <c r="E523">
        <f>VLOOKUP(D523,Ingredientes!$A$2:$I$167,2,FALSE)</f>
        <v/>
      </c>
      <c r="F523" s="6" t="n">
        <v>30</v>
      </c>
      <c r="G523">
        <f>VLOOKUP(D523,Ingredientes!$A$2:$I$167,4,FALSE)</f>
        <v/>
      </c>
      <c r="H523" s="8">
        <f>F523*VLOOKUP(D523,Ingredientes!$A$2:$I$167,9,FALSE)</f>
        <v/>
      </c>
    </row>
    <row r="524">
      <c r="A524" t="n">
        <v>64</v>
      </c>
      <c r="B524" t="inlineStr">
        <is>
          <t>Caldos e sopas congelados</t>
        </is>
      </c>
      <c r="C524" t="inlineStr">
        <is>
          <t>Ingrediente</t>
        </is>
      </c>
      <c r="D524" t="inlineStr">
        <is>
          <t>sal</t>
        </is>
      </c>
      <c r="E524">
        <f>VLOOKUP(D524,Ingredientes!$A$2:$I$167,2,FALSE)</f>
        <v/>
      </c>
      <c r="F524" s="6" t="n">
        <v>15</v>
      </c>
      <c r="G524">
        <f>VLOOKUP(D524,Ingredientes!$A$2:$I$167,4,FALSE)</f>
        <v/>
      </c>
      <c r="H524" s="8">
        <f>F524*VLOOKUP(D524,Ingredientes!$A$2:$I$167,9,FALSE)</f>
        <v/>
      </c>
    </row>
    <row r="525">
      <c r="A525" t="n">
        <v>64</v>
      </c>
      <c r="B525" t="inlineStr">
        <is>
          <t>Caldos e sopas congelados</t>
        </is>
      </c>
      <c r="C525" t="inlineStr">
        <is>
          <t>Ingrediente</t>
        </is>
      </c>
      <c r="D525" t="inlineStr">
        <is>
          <t>cheiro</t>
        </is>
      </c>
      <c r="E525">
        <f>VLOOKUP(D525,Ingredientes!$A$2:$I$167,2,FALSE)</f>
        <v/>
      </c>
      <c r="F525" s="6" t="n">
        <v>3</v>
      </c>
      <c r="G525">
        <f>VLOOKUP(D525,Ingredientes!$A$2:$I$167,4,FALSE)</f>
        <v/>
      </c>
      <c r="H525" s="8">
        <f>F525*VLOOKUP(D525,Ingredientes!$A$2:$I$167,9,FALSE)</f>
        <v/>
      </c>
    </row>
    <row r="526">
      <c r="A526" t="n">
        <v>64</v>
      </c>
      <c r="B526" t="inlineStr">
        <is>
          <t>Caldos e sopas congelados</t>
        </is>
      </c>
      <c r="C526" t="inlineStr">
        <is>
          <t>Embalagem</t>
        </is>
      </c>
      <c r="D526" t="inlineStr">
        <is>
          <t>pote500</t>
        </is>
      </c>
      <c r="E526">
        <f>VLOOKUP(D526,Ingredientes!$A$2:$I$167,2,FALSE)</f>
        <v/>
      </c>
      <c r="F526" s="6" t="n">
        <v>1</v>
      </c>
      <c r="G526">
        <f>VLOOKUP(D526,Ingredientes!$A$2:$I$167,4,FALSE)&amp;". por unidade"</f>
        <v/>
      </c>
      <c r="H526" s="8">
        <f>F526*VLOOKUP(D526,Ingredientes!$A$2:$I$167,9,FALSE)</f>
        <v/>
      </c>
    </row>
    <row r="527">
      <c r="A527" t="n">
        <v>65</v>
      </c>
      <c r="B527" t="inlineStr">
        <is>
          <t>Escondidinho</t>
        </is>
      </c>
      <c r="C527" t="inlineStr">
        <is>
          <t>Ingrediente</t>
        </is>
      </c>
      <c r="D527" t="inlineStr">
        <is>
          <t>batata</t>
        </is>
      </c>
      <c r="E527">
        <f>VLOOKUP(D527,Ingredientes!$A$2:$I$167,2,FALSE)</f>
        <v/>
      </c>
      <c r="F527" s="6" t="n">
        <v>1500</v>
      </c>
      <c r="G527">
        <f>VLOOKUP(D527,Ingredientes!$A$2:$I$167,4,FALSE)</f>
        <v/>
      </c>
      <c r="H527" s="8">
        <f>F527*VLOOKUP(D527,Ingredientes!$A$2:$I$167,9,FALSE)</f>
        <v/>
      </c>
    </row>
    <row r="528">
      <c r="A528" t="n">
        <v>65</v>
      </c>
      <c r="B528" t="inlineStr">
        <is>
          <t>Escondidinho</t>
        </is>
      </c>
      <c r="C528" t="inlineStr">
        <is>
          <t>Ingrediente</t>
        </is>
      </c>
      <c r="D528" t="inlineStr">
        <is>
          <t>leite</t>
        </is>
      </c>
      <c r="E528">
        <f>VLOOKUP(D528,Ingredientes!$A$2:$I$167,2,FALSE)</f>
        <v/>
      </c>
      <c r="F528" s="6" t="n">
        <v>300</v>
      </c>
      <c r="G528">
        <f>VLOOKUP(D528,Ingredientes!$A$2:$I$167,4,FALSE)</f>
        <v/>
      </c>
      <c r="H528" s="8">
        <f>F528*VLOOKUP(D528,Ingredientes!$A$2:$I$167,9,FALSE)</f>
        <v/>
      </c>
    </row>
    <row r="529">
      <c r="A529" t="n">
        <v>65</v>
      </c>
      <c r="B529" t="inlineStr">
        <is>
          <t>Escondidinho</t>
        </is>
      </c>
      <c r="C529" t="inlineStr">
        <is>
          <t>Ingrediente</t>
        </is>
      </c>
      <c r="D529" t="inlineStr">
        <is>
          <t>mant</t>
        </is>
      </c>
      <c r="E529">
        <f>VLOOKUP(D529,Ingredientes!$A$2:$I$167,2,FALSE)</f>
        <v/>
      </c>
      <c r="F529" s="6" t="n">
        <v>50</v>
      </c>
      <c r="G529">
        <f>VLOOKUP(D529,Ingredientes!$A$2:$I$167,4,FALSE)</f>
        <v/>
      </c>
      <c r="H529" s="8">
        <f>F529*VLOOKUP(D529,Ingredientes!$A$2:$I$167,9,FALSE)</f>
        <v/>
      </c>
    </row>
    <row r="530">
      <c r="A530" t="n">
        <v>65</v>
      </c>
      <c r="B530" t="inlineStr">
        <is>
          <t>Escondidinho</t>
        </is>
      </c>
      <c r="C530" t="inlineStr">
        <is>
          <t>Ingrediente</t>
        </is>
      </c>
      <c r="D530" t="inlineStr">
        <is>
          <t>moida</t>
        </is>
      </c>
      <c r="E530">
        <f>VLOOKUP(D530,Ingredientes!$A$2:$I$167,2,FALSE)</f>
        <v/>
      </c>
      <c r="F530" s="6" t="n">
        <v>700</v>
      </c>
      <c r="G530">
        <f>VLOOKUP(D530,Ingredientes!$A$2:$I$167,4,FALSE)</f>
        <v/>
      </c>
      <c r="H530" s="8">
        <f>F530*VLOOKUP(D530,Ingredientes!$A$2:$I$167,9,FALSE)</f>
        <v/>
      </c>
    </row>
    <row r="531">
      <c r="A531" t="n">
        <v>65</v>
      </c>
      <c r="B531" t="inlineStr">
        <is>
          <t>Escondidinho</t>
        </is>
      </c>
      <c r="C531" t="inlineStr">
        <is>
          <t>Ingrediente</t>
        </is>
      </c>
      <c r="D531" t="inlineStr">
        <is>
          <t>cebola</t>
        </is>
      </c>
      <c r="E531">
        <f>VLOOKUP(D531,Ingredientes!$A$2:$I$167,2,FALSE)</f>
        <v/>
      </c>
      <c r="F531" s="6" t="n">
        <v>150</v>
      </c>
      <c r="G531">
        <f>VLOOKUP(D531,Ingredientes!$A$2:$I$167,4,FALSE)</f>
        <v/>
      </c>
      <c r="H531" s="8">
        <f>F531*VLOOKUP(D531,Ingredientes!$A$2:$I$167,9,FALSE)</f>
        <v/>
      </c>
    </row>
    <row r="532">
      <c r="A532" t="n">
        <v>65</v>
      </c>
      <c r="B532" t="inlineStr">
        <is>
          <t>Escondidinho</t>
        </is>
      </c>
      <c r="C532" t="inlineStr">
        <is>
          <t>Ingrediente</t>
        </is>
      </c>
      <c r="D532" t="inlineStr">
        <is>
          <t>alho</t>
        </is>
      </c>
      <c r="E532">
        <f>VLOOKUP(D532,Ingredientes!$A$2:$I$167,2,FALSE)</f>
        <v/>
      </c>
      <c r="F532" s="6" t="n">
        <v>20</v>
      </c>
      <c r="G532">
        <f>VLOOKUP(D532,Ingredientes!$A$2:$I$167,4,FALSE)</f>
        <v/>
      </c>
      <c r="H532" s="8">
        <f>F532*VLOOKUP(D532,Ingredientes!$A$2:$I$167,9,FALSE)</f>
        <v/>
      </c>
    </row>
    <row r="533">
      <c r="A533" t="n">
        <v>65</v>
      </c>
      <c r="B533" t="inlineStr">
        <is>
          <t>Escondidinho</t>
        </is>
      </c>
      <c r="C533" t="inlineStr">
        <is>
          <t>Ingrediente</t>
        </is>
      </c>
      <c r="D533" t="inlineStr">
        <is>
          <t>molho</t>
        </is>
      </c>
      <c r="E533">
        <f>VLOOKUP(D533,Ingredientes!$A$2:$I$167,2,FALSE)</f>
        <v/>
      </c>
      <c r="F533" s="6" t="n">
        <v>300</v>
      </c>
      <c r="G533">
        <f>VLOOKUP(D533,Ingredientes!$A$2:$I$167,4,FALSE)</f>
        <v/>
      </c>
      <c r="H533" s="8">
        <f>F533*VLOOKUP(D533,Ingredientes!$A$2:$I$167,9,FALSE)</f>
        <v/>
      </c>
    </row>
    <row r="534">
      <c r="A534" t="n">
        <v>65</v>
      </c>
      <c r="B534" t="inlineStr">
        <is>
          <t>Escondidinho</t>
        </is>
      </c>
      <c r="C534" t="inlineStr">
        <is>
          <t>Ingrediente</t>
        </is>
      </c>
      <c r="D534" t="inlineStr">
        <is>
          <t>mus</t>
        </is>
      </c>
      <c r="E534">
        <f>VLOOKUP(D534,Ingredientes!$A$2:$I$167,2,FALSE)</f>
        <v/>
      </c>
      <c r="F534" s="6" t="n">
        <v>300</v>
      </c>
      <c r="G534">
        <f>VLOOKUP(D534,Ingredientes!$A$2:$I$167,4,FALSE)</f>
        <v/>
      </c>
      <c r="H534" s="8">
        <f>F534*VLOOKUP(D534,Ingredientes!$A$2:$I$167,9,FALSE)</f>
        <v/>
      </c>
    </row>
    <row r="535">
      <c r="A535" t="n">
        <v>65</v>
      </c>
      <c r="B535" t="inlineStr">
        <is>
          <t>Escondidinho</t>
        </is>
      </c>
      <c r="C535" t="inlineStr">
        <is>
          <t>Ingrediente</t>
        </is>
      </c>
      <c r="D535" t="inlineStr">
        <is>
          <t>sal</t>
        </is>
      </c>
      <c r="E535">
        <f>VLOOKUP(D535,Ingredientes!$A$2:$I$167,2,FALSE)</f>
        <v/>
      </c>
      <c r="F535" s="6" t="n">
        <v>10</v>
      </c>
      <c r="G535">
        <f>VLOOKUP(D535,Ingredientes!$A$2:$I$167,4,FALSE)</f>
        <v/>
      </c>
      <c r="H535" s="8">
        <f>F535*VLOOKUP(D535,Ingredientes!$A$2:$I$167,9,FALSE)</f>
        <v/>
      </c>
    </row>
    <row r="536">
      <c r="A536" t="n">
        <v>65</v>
      </c>
      <c r="B536" t="inlineStr">
        <is>
          <t>Escondidinho</t>
        </is>
      </c>
      <c r="C536" t="inlineStr">
        <is>
          <t>Embalagem</t>
        </is>
      </c>
      <c r="D536" t="inlineStr">
        <is>
          <t>aluT750</t>
        </is>
      </c>
      <c r="E536">
        <f>VLOOKUP(D536,Ingredientes!$A$2:$I$167,2,FALSE)</f>
        <v/>
      </c>
      <c r="F536" s="6" t="n">
        <v>1</v>
      </c>
      <c r="G536">
        <f>VLOOKUP(D536,Ingredientes!$A$2:$I$167,4,FALSE)&amp;". por unidade"</f>
        <v/>
      </c>
      <c r="H536" s="8">
        <f>F536*VLOOKUP(D536,Ingredientes!$A$2:$I$167,9,FALSE)</f>
        <v/>
      </c>
    </row>
    <row r="537">
      <c r="A537" t="n">
        <v>66</v>
      </c>
      <c r="B537" t="inlineStr">
        <is>
          <t>Lasanha congelada</t>
        </is>
      </c>
      <c r="C537" t="inlineStr">
        <is>
          <t>Ingrediente</t>
        </is>
      </c>
      <c r="D537" t="inlineStr">
        <is>
          <t>lasanha</t>
        </is>
      </c>
      <c r="E537">
        <f>VLOOKUP(D537,Ingredientes!$A$2:$I$167,2,FALSE)</f>
        <v/>
      </c>
      <c r="F537" s="6" t="n">
        <v>500</v>
      </c>
      <c r="G537">
        <f>VLOOKUP(D537,Ingredientes!$A$2:$I$167,4,FALSE)</f>
        <v/>
      </c>
      <c r="H537" s="8">
        <f>F537*VLOOKUP(D537,Ingredientes!$A$2:$I$167,9,FALSE)</f>
        <v/>
      </c>
    </row>
    <row r="538">
      <c r="A538" t="n">
        <v>66</v>
      </c>
      <c r="B538" t="inlineStr">
        <is>
          <t>Lasanha congelada</t>
        </is>
      </c>
      <c r="C538" t="inlineStr">
        <is>
          <t>Ingrediente</t>
        </is>
      </c>
      <c r="D538" t="inlineStr">
        <is>
          <t>molho</t>
        </is>
      </c>
      <c r="E538">
        <f>VLOOKUP(D538,Ingredientes!$A$2:$I$167,2,FALSE)</f>
        <v/>
      </c>
      <c r="F538" s="6" t="n">
        <v>1040</v>
      </c>
      <c r="G538">
        <f>VLOOKUP(D538,Ingredientes!$A$2:$I$167,4,FALSE)</f>
        <v/>
      </c>
      <c r="H538" s="8">
        <f>F538*VLOOKUP(D538,Ingredientes!$A$2:$I$167,9,FALSE)</f>
        <v/>
      </c>
    </row>
    <row r="539">
      <c r="A539" t="n">
        <v>66</v>
      </c>
      <c r="B539" t="inlineStr">
        <is>
          <t>Lasanha congelada</t>
        </is>
      </c>
      <c r="C539" t="inlineStr">
        <is>
          <t>Ingrediente</t>
        </is>
      </c>
      <c r="D539" t="inlineStr">
        <is>
          <t>moida</t>
        </is>
      </c>
      <c r="E539">
        <f>VLOOKUP(D539,Ingredientes!$A$2:$I$167,2,FALSE)</f>
        <v/>
      </c>
      <c r="F539" s="6" t="n">
        <v>700</v>
      </c>
      <c r="G539">
        <f>VLOOKUP(D539,Ingredientes!$A$2:$I$167,4,FALSE)</f>
        <v/>
      </c>
      <c r="H539" s="8">
        <f>F539*VLOOKUP(D539,Ingredientes!$A$2:$I$167,9,FALSE)</f>
        <v/>
      </c>
    </row>
    <row r="540">
      <c r="A540" t="n">
        <v>66</v>
      </c>
      <c r="B540" t="inlineStr">
        <is>
          <t>Lasanha congelada</t>
        </is>
      </c>
      <c r="C540" t="inlineStr">
        <is>
          <t>Ingrediente</t>
        </is>
      </c>
      <c r="D540" t="inlineStr">
        <is>
          <t>presunto</t>
        </is>
      </c>
      <c r="E540">
        <f>VLOOKUP(D540,Ingredientes!$A$2:$I$167,2,FALSE)</f>
        <v/>
      </c>
      <c r="F540" s="6" t="n">
        <v>180</v>
      </c>
      <c r="G540">
        <f>VLOOKUP(D540,Ingredientes!$A$2:$I$167,4,FALSE)</f>
        <v/>
      </c>
      <c r="H540" s="8">
        <f>F540*VLOOKUP(D540,Ingredientes!$A$2:$I$167,9,FALSE)</f>
        <v/>
      </c>
    </row>
    <row r="541">
      <c r="A541" t="n">
        <v>66</v>
      </c>
      <c r="B541" t="inlineStr">
        <is>
          <t>Lasanha congelada</t>
        </is>
      </c>
      <c r="C541" t="inlineStr">
        <is>
          <t>Ingrediente</t>
        </is>
      </c>
      <c r="D541" t="inlineStr">
        <is>
          <t>mus</t>
        </is>
      </c>
      <c r="E541">
        <f>VLOOKUP(D541,Ingredientes!$A$2:$I$167,2,FALSE)</f>
        <v/>
      </c>
      <c r="F541" s="6" t="n">
        <v>500</v>
      </c>
      <c r="G541">
        <f>VLOOKUP(D541,Ingredientes!$A$2:$I$167,4,FALSE)</f>
        <v/>
      </c>
      <c r="H541" s="8">
        <f>F541*VLOOKUP(D541,Ingredientes!$A$2:$I$167,9,FALSE)</f>
        <v/>
      </c>
    </row>
    <row r="542">
      <c r="A542" t="n">
        <v>66</v>
      </c>
      <c r="B542" t="inlineStr">
        <is>
          <t>Lasanha congelada</t>
        </is>
      </c>
      <c r="C542" t="inlineStr">
        <is>
          <t>Ingrediente</t>
        </is>
      </c>
      <c r="D542" t="inlineStr">
        <is>
          <t>cebola</t>
        </is>
      </c>
      <c r="E542">
        <f>VLOOKUP(D542,Ingredientes!$A$2:$I$167,2,FALSE)</f>
        <v/>
      </c>
      <c r="F542" s="6" t="n">
        <v>150</v>
      </c>
      <c r="G542">
        <f>VLOOKUP(D542,Ingredientes!$A$2:$I$167,4,FALSE)</f>
        <v/>
      </c>
      <c r="H542" s="8">
        <f>F542*VLOOKUP(D542,Ingredientes!$A$2:$I$167,9,FALSE)</f>
        <v/>
      </c>
    </row>
    <row r="543">
      <c r="A543" t="n">
        <v>66</v>
      </c>
      <c r="B543" t="inlineStr">
        <is>
          <t>Lasanha congelada</t>
        </is>
      </c>
      <c r="C543" t="inlineStr">
        <is>
          <t>Ingrediente</t>
        </is>
      </c>
      <c r="D543" t="inlineStr">
        <is>
          <t>alho</t>
        </is>
      </c>
      <c r="E543">
        <f>VLOOKUP(D543,Ingredientes!$A$2:$I$167,2,FALSE)</f>
        <v/>
      </c>
      <c r="F543" s="6" t="n">
        <v>20</v>
      </c>
      <c r="G543">
        <f>VLOOKUP(D543,Ingredientes!$A$2:$I$167,4,FALSE)</f>
        <v/>
      </c>
      <c r="H543" s="8">
        <f>F543*VLOOKUP(D543,Ingredientes!$A$2:$I$167,9,FALSE)</f>
        <v/>
      </c>
    </row>
    <row r="544">
      <c r="A544" t="n">
        <v>66</v>
      </c>
      <c r="B544" t="inlineStr">
        <is>
          <t>Lasanha congelada</t>
        </is>
      </c>
      <c r="C544" t="inlineStr">
        <is>
          <t>Ingrediente</t>
        </is>
      </c>
      <c r="D544" t="inlineStr">
        <is>
          <t>leite</t>
        </is>
      </c>
      <c r="E544">
        <f>VLOOKUP(D544,Ingredientes!$A$2:$I$167,2,FALSE)</f>
        <v/>
      </c>
      <c r="F544" s="6" t="n">
        <v>500</v>
      </c>
      <c r="G544">
        <f>VLOOKUP(D544,Ingredientes!$A$2:$I$167,4,FALSE)</f>
        <v/>
      </c>
      <c r="H544" s="8">
        <f>F544*VLOOKUP(D544,Ingredientes!$A$2:$I$167,9,FALSE)</f>
        <v/>
      </c>
    </row>
    <row r="545">
      <c r="A545" t="n">
        <v>66</v>
      </c>
      <c r="B545" t="inlineStr">
        <is>
          <t>Lasanha congelada</t>
        </is>
      </c>
      <c r="C545" t="inlineStr">
        <is>
          <t>Ingrediente</t>
        </is>
      </c>
      <c r="D545" t="inlineStr">
        <is>
          <t>mant</t>
        </is>
      </c>
      <c r="E545">
        <f>VLOOKUP(D545,Ingredientes!$A$2:$I$167,2,FALSE)</f>
        <v/>
      </c>
      <c r="F545" s="6" t="n">
        <v>30</v>
      </c>
      <c r="G545">
        <f>VLOOKUP(D545,Ingredientes!$A$2:$I$167,4,FALSE)</f>
        <v/>
      </c>
      <c r="H545" s="8">
        <f>F545*VLOOKUP(D545,Ingredientes!$A$2:$I$167,9,FALSE)</f>
        <v/>
      </c>
    </row>
    <row r="546">
      <c r="A546" t="n">
        <v>66</v>
      </c>
      <c r="B546" t="inlineStr">
        <is>
          <t>Lasanha congelada</t>
        </is>
      </c>
      <c r="C546" t="inlineStr">
        <is>
          <t>Ingrediente</t>
        </is>
      </c>
      <c r="D546" t="inlineStr">
        <is>
          <t>trigo</t>
        </is>
      </c>
      <c r="E546">
        <f>VLOOKUP(D546,Ingredientes!$A$2:$I$167,2,FALSE)</f>
        <v/>
      </c>
      <c r="F546" s="6" t="n">
        <v>30</v>
      </c>
      <c r="G546">
        <f>VLOOKUP(D546,Ingredientes!$A$2:$I$167,4,FALSE)</f>
        <v/>
      </c>
      <c r="H546" s="8">
        <f>F546*VLOOKUP(D546,Ingredientes!$A$2:$I$167,9,FALSE)</f>
        <v/>
      </c>
    </row>
    <row r="547">
      <c r="A547" t="n">
        <v>66</v>
      </c>
      <c r="B547" t="inlineStr">
        <is>
          <t>Lasanha congelada</t>
        </is>
      </c>
      <c r="C547" t="inlineStr">
        <is>
          <t>Ingrediente</t>
        </is>
      </c>
      <c r="D547" t="inlineStr">
        <is>
          <t>sal</t>
        </is>
      </c>
      <c r="E547">
        <f>VLOOKUP(D547,Ingredientes!$A$2:$I$167,2,FALSE)</f>
        <v/>
      </c>
      <c r="F547" s="6" t="n">
        <v>10</v>
      </c>
      <c r="G547">
        <f>VLOOKUP(D547,Ingredientes!$A$2:$I$167,4,FALSE)</f>
        <v/>
      </c>
      <c r="H547" s="8">
        <f>F547*VLOOKUP(D547,Ingredientes!$A$2:$I$167,9,FALSE)</f>
        <v/>
      </c>
    </row>
    <row r="548">
      <c r="A548" t="n">
        <v>66</v>
      </c>
      <c r="B548" t="inlineStr">
        <is>
          <t>Lasanha congelada</t>
        </is>
      </c>
      <c r="C548" t="inlineStr">
        <is>
          <t>Embalagem</t>
        </is>
      </c>
      <c r="D548" t="inlineStr">
        <is>
          <t>aluT750</t>
        </is>
      </c>
      <c r="E548">
        <f>VLOOKUP(D548,Ingredientes!$A$2:$I$167,2,FALSE)</f>
        <v/>
      </c>
      <c r="F548" s="6" t="n">
        <v>1</v>
      </c>
      <c r="G548">
        <f>VLOOKUP(D548,Ingredientes!$A$2:$I$167,4,FALSE)&amp;". por unidade"</f>
        <v/>
      </c>
      <c r="H548" s="8">
        <f>F548*VLOOKUP(D548,Ingredientes!$A$2:$I$167,9,FALSE)</f>
        <v/>
      </c>
    </row>
    <row r="549">
      <c r="A549" t="n">
        <v>67</v>
      </c>
      <c r="B549" t="inlineStr">
        <is>
          <t>Massa fresca e nhoque</t>
        </is>
      </c>
      <c r="C549" t="inlineStr">
        <is>
          <t>Ingrediente</t>
        </is>
      </c>
      <c r="D549" t="inlineStr">
        <is>
          <t>batata</t>
        </is>
      </c>
      <c r="E549">
        <f>VLOOKUP(D549,Ingredientes!$A$2:$I$167,2,FALSE)</f>
        <v/>
      </c>
      <c r="F549" s="6" t="n">
        <v>1500</v>
      </c>
      <c r="G549">
        <f>VLOOKUP(D549,Ingredientes!$A$2:$I$167,4,FALSE)</f>
        <v/>
      </c>
      <c r="H549" s="8">
        <f>F549*VLOOKUP(D549,Ingredientes!$A$2:$I$167,9,FALSE)</f>
        <v/>
      </c>
    </row>
    <row r="550">
      <c r="A550" t="n">
        <v>67</v>
      </c>
      <c r="B550" t="inlineStr">
        <is>
          <t>Massa fresca e nhoque</t>
        </is>
      </c>
      <c r="C550" t="inlineStr">
        <is>
          <t>Ingrediente</t>
        </is>
      </c>
      <c r="D550" t="inlineStr">
        <is>
          <t>trigo</t>
        </is>
      </c>
      <c r="E550">
        <f>VLOOKUP(D550,Ingredientes!$A$2:$I$167,2,FALSE)</f>
        <v/>
      </c>
      <c r="F550" s="6" t="n">
        <v>400</v>
      </c>
      <c r="G550">
        <f>VLOOKUP(D550,Ingredientes!$A$2:$I$167,4,FALSE)</f>
        <v/>
      </c>
      <c r="H550" s="8">
        <f>F550*VLOOKUP(D550,Ingredientes!$A$2:$I$167,9,FALSE)</f>
        <v/>
      </c>
    </row>
    <row r="551">
      <c r="A551" t="n">
        <v>67</v>
      </c>
      <c r="B551" t="inlineStr">
        <is>
          <t>Massa fresca e nhoque</t>
        </is>
      </c>
      <c r="C551" t="inlineStr">
        <is>
          <t>Ingrediente</t>
        </is>
      </c>
      <c r="D551" t="inlineStr">
        <is>
          <t>ovo</t>
        </is>
      </c>
      <c r="E551">
        <f>VLOOKUP(D551,Ingredientes!$A$2:$I$167,2,FALSE)</f>
        <v/>
      </c>
      <c r="F551" s="6" t="n">
        <v>1</v>
      </c>
      <c r="G551">
        <f>VLOOKUP(D551,Ingredientes!$A$2:$I$167,4,FALSE)</f>
        <v/>
      </c>
      <c r="H551" s="8">
        <f>F551*VLOOKUP(D551,Ingredientes!$A$2:$I$167,9,FALSE)</f>
        <v/>
      </c>
    </row>
    <row r="552">
      <c r="A552" t="n">
        <v>67</v>
      </c>
      <c r="B552" t="inlineStr">
        <is>
          <t>Massa fresca e nhoque</t>
        </is>
      </c>
      <c r="C552" t="inlineStr">
        <is>
          <t>Ingrediente</t>
        </is>
      </c>
      <c r="D552" t="inlineStr">
        <is>
          <t>sal</t>
        </is>
      </c>
      <c r="E552">
        <f>VLOOKUP(D552,Ingredientes!$A$2:$I$167,2,FALSE)</f>
        <v/>
      </c>
      <c r="F552" s="6" t="n">
        <v>10</v>
      </c>
      <c r="G552">
        <f>VLOOKUP(D552,Ingredientes!$A$2:$I$167,4,FALSE)</f>
        <v/>
      </c>
      <c r="H552" s="8">
        <f>F552*VLOOKUP(D552,Ingredientes!$A$2:$I$167,9,FALSE)</f>
        <v/>
      </c>
    </row>
    <row r="553">
      <c r="A553" t="n">
        <v>67</v>
      </c>
      <c r="B553" t="inlineStr">
        <is>
          <t>Massa fresca e nhoque</t>
        </is>
      </c>
      <c r="C553" t="inlineStr">
        <is>
          <t>Embalagem</t>
        </is>
      </c>
      <c r="D553" t="inlineStr">
        <is>
          <t>sfreezer</t>
        </is>
      </c>
      <c r="E553">
        <f>VLOOKUP(D553,Ingredientes!$A$2:$I$167,2,FALSE)</f>
        <v/>
      </c>
      <c r="F553" s="6" t="n">
        <v>1</v>
      </c>
      <c r="G553">
        <f>VLOOKUP(D553,Ingredientes!$A$2:$I$167,4,FALSE)&amp;". por unidade"</f>
        <v/>
      </c>
      <c r="H553" s="8">
        <f>F553*VLOOKUP(D553,Ingredientes!$A$2:$I$167,9,FALSE)</f>
        <v/>
      </c>
    </row>
    <row r="554">
      <c r="A554" t="n">
        <v>68</v>
      </c>
      <c r="B554" t="inlineStr">
        <is>
          <t>Panqueca congelada</t>
        </is>
      </c>
      <c r="C554" t="inlineStr">
        <is>
          <t>Ingrediente</t>
        </is>
      </c>
      <c r="D554" t="inlineStr">
        <is>
          <t>leite</t>
        </is>
      </c>
      <c r="E554">
        <f>VLOOKUP(D554,Ingredientes!$A$2:$I$167,2,FALSE)</f>
        <v/>
      </c>
      <c r="F554" s="6" t="n">
        <v>500</v>
      </c>
      <c r="G554">
        <f>VLOOKUP(D554,Ingredientes!$A$2:$I$167,4,FALSE)</f>
        <v/>
      </c>
      <c r="H554" s="8">
        <f>F554*VLOOKUP(D554,Ingredientes!$A$2:$I$167,9,FALSE)</f>
        <v/>
      </c>
    </row>
    <row r="555">
      <c r="A555" t="n">
        <v>68</v>
      </c>
      <c r="B555" t="inlineStr">
        <is>
          <t>Panqueca congelada</t>
        </is>
      </c>
      <c r="C555" t="inlineStr">
        <is>
          <t>Ingrediente</t>
        </is>
      </c>
      <c r="D555" t="inlineStr">
        <is>
          <t>ovo</t>
        </is>
      </c>
      <c r="E555">
        <f>VLOOKUP(D555,Ingredientes!$A$2:$I$167,2,FALSE)</f>
        <v/>
      </c>
      <c r="F555" s="6" t="n">
        <v>2</v>
      </c>
      <c r="G555">
        <f>VLOOKUP(D555,Ingredientes!$A$2:$I$167,4,FALSE)</f>
        <v/>
      </c>
      <c r="H555" s="8">
        <f>F555*VLOOKUP(D555,Ingredientes!$A$2:$I$167,9,FALSE)</f>
        <v/>
      </c>
    </row>
    <row r="556">
      <c r="A556" t="n">
        <v>68</v>
      </c>
      <c r="B556" t="inlineStr">
        <is>
          <t>Panqueca congelada</t>
        </is>
      </c>
      <c r="C556" t="inlineStr">
        <is>
          <t>Ingrediente</t>
        </is>
      </c>
      <c r="D556" t="inlineStr">
        <is>
          <t>trigo</t>
        </is>
      </c>
      <c r="E556">
        <f>VLOOKUP(D556,Ingredientes!$A$2:$I$167,2,FALSE)</f>
        <v/>
      </c>
      <c r="F556" s="6" t="n">
        <v>250</v>
      </c>
      <c r="G556">
        <f>VLOOKUP(D556,Ingredientes!$A$2:$I$167,4,FALSE)</f>
        <v/>
      </c>
      <c r="H556" s="8">
        <f>F556*VLOOKUP(D556,Ingredientes!$A$2:$I$167,9,FALSE)</f>
        <v/>
      </c>
    </row>
    <row r="557">
      <c r="A557" t="n">
        <v>68</v>
      </c>
      <c r="B557" t="inlineStr">
        <is>
          <t>Panqueca congelada</t>
        </is>
      </c>
      <c r="C557" t="inlineStr">
        <is>
          <t>Ingrediente</t>
        </is>
      </c>
      <c r="D557" t="inlineStr">
        <is>
          <t>oleo</t>
        </is>
      </c>
      <c r="E557">
        <f>VLOOKUP(D557,Ingredientes!$A$2:$I$167,2,FALSE)</f>
        <v/>
      </c>
      <c r="F557" s="6" t="n">
        <v>30</v>
      </c>
      <c r="G557">
        <f>VLOOKUP(D557,Ingredientes!$A$2:$I$167,4,FALSE)</f>
        <v/>
      </c>
      <c r="H557" s="8">
        <f>F557*VLOOKUP(D557,Ingredientes!$A$2:$I$167,9,FALSE)</f>
        <v/>
      </c>
    </row>
    <row r="558">
      <c r="A558" t="n">
        <v>68</v>
      </c>
      <c r="B558" t="inlineStr">
        <is>
          <t>Panqueca congelada</t>
        </is>
      </c>
      <c r="C558" t="inlineStr">
        <is>
          <t>Ingrediente</t>
        </is>
      </c>
      <c r="D558" t="inlineStr">
        <is>
          <t>sal</t>
        </is>
      </c>
      <c r="E558">
        <f>VLOOKUP(D558,Ingredientes!$A$2:$I$167,2,FALSE)</f>
        <v/>
      </c>
      <c r="F558" s="6" t="n">
        <v>8</v>
      </c>
      <c r="G558">
        <f>VLOOKUP(D558,Ingredientes!$A$2:$I$167,4,FALSE)</f>
        <v/>
      </c>
      <c r="H558" s="8">
        <f>F558*VLOOKUP(D558,Ingredientes!$A$2:$I$167,9,FALSE)</f>
        <v/>
      </c>
    </row>
    <row r="559">
      <c r="A559" t="n">
        <v>68</v>
      </c>
      <c r="B559" t="inlineStr">
        <is>
          <t>Panqueca congelada</t>
        </is>
      </c>
      <c r="C559" t="inlineStr">
        <is>
          <t>Ingrediente</t>
        </is>
      </c>
      <c r="D559" t="inlineStr">
        <is>
          <t>moida</t>
        </is>
      </c>
      <c r="E559">
        <f>VLOOKUP(D559,Ingredientes!$A$2:$I$167,2,FALSE)</f>
        <v/>
      </c>
      <c r="F559" s="6" t="n">
        <v>500</v>
      </c>
      <c r="G559">
        <f>VLOOKUP(D559,Ingredientes!$A$2:$I$167,4,FALSE)</f>
        <v/>
      </c>
      <c r="H559" s="8">
        <f>F559*VLOOKUP(D559,Ingredientes!$A$2:$I$167,9,FALSE)</f>
        <v/>
      </c>
    </row>
    <row r="560">
      <c r="A560" t="n">
        <v>68</v>
      </c>
      <c r="B560" t="inlineStr">
        <is>
          <t>Panqueca congelada</t>
        </is>
      </c>
      <c r="C560" t="inlineStr">
        <is>
          <t>Ingrediente</t>
        </is>
      </c>
      <c r="D560" t="inlineStr">
        <is>
          <t>cebola</t>
        </is>
      </c>
      <c r="E560">
        <f>VLOOKUP(D560,Ingredientes!$A$2:$I$167,2,FALSE)</f>
        <v/>
      </c>
      <c r="F560" s="6" t="n">
        <v>100</v>
      </c>
      <c r="G560">
        <f>VLOOKUP(D560,Ingredientes!$A$2:$I$167,4,FALSE)</f>
        <v/>
      </c>
      <c r="H560" s="8">
        <f>F560*VLOOKUP(D560,Ingredientes!$A$2:$I$167,9,FALSE)</f>
        <v/>
      </c>
    </row>
    <row r="561">
      <c r="A561" t="n">
        <v>68</v>
      </c>
      <c r="B561" t="inlineStr">
        <is>
          <t>Panqueca congelada</t>
        </is>
      </c>
      <c r="C561" t="inlineStr">
        <is>
          <t>Ingrediente</t>
        </is>
      </c>
      <c r="D561" t="inlineStr">
        <is>
          <t>molho</t>
        </is>
      </c>
      <c r="E561">
        <f>VLOOKUP(D561,Ingredientes!$A$2:$I$167,2,FALSE)</f>
        <v/>
      </c>
      <c r="F561" s="6" t="n">
        <v>520</v>
      </c>
      <c r="G561">
        <f>VLOOKUP(D561,Ingredientes!$A$2:$I$167,4,FALSE)</f>
        <v/>
      </c>
      <c r="H561" s="8">
        <f>F561*VLOOKUP(D561,Ingredientes!$A$2:$I$167,9,FALSE)</f>
        <v/>
      </c>
    </row>
    <row r="562">
      <c r="A562" t="n">
        <v>68</v>
      </c>
      <c r="B562" t="inlineStr">
        <is>
          <t>Panqueca congelada</t>
        </is>
      </c>
      <c r="C562" t="inlineStr">
        <is>
          <t>Ingrediente</t>
        </is>
      </c>
      <c r="D562" t="inlineStr">
        <is>
          <t>mus</t>
        </is>
      </c>
      <c r="E562">
        <f>VLOOKUP(D562,Ingredientes!$A$2:$I$167,2,FALSE)</f>
        <v/>
      </c>
      <c r="F562" s="6" t="n">
        <v>200</v>
      </c>
      <c r="G562">
        <f>VLOOKUP(D562,Ingredientes!$A$2:$I$167,4,FALSE)</f>
        <v/>
      </c>
      <c r="H562" s="8">
        <f>F562*VLOOKUP(D562,Ingredientes!$A$2:$I$167,9,FALSE)</f>
        <v/>
      </c>
    </row>
    <row r="563">
      <c r="A563" t="n">
        <v>68</v>
      </c>
      <c r="B563" t="inlineStr">
        <is>
          <t>Panqueca congelada</t>
        </is>
      </c>
      <c r="C563" t="inlineStr">
        <is>
          <t>Embalagem</t>
        </is>
      </c>
      <c r="D563" t="inlineStr">
        <is>
          <t>aluT750</t>
        </is>
      </c>
      <c r="E563">
        <f>VLOOKUP(D563,Ingredientes!$A$2:$I$167,2,FALSE)</f>
        <v/>
      </c>
      <c r="F563" s="6" t="n">
        <v>1</v>
      </c>
      <c r="G563">
        <f>VLOOKUP(D563,Ingredientes!$A$2:$I$167,4,FALSE)&amp;". por unidade"</f>
        <v/>
      </c>
      <c r="H563" s="8">
        <f>F563*VLOOKUP(D563,Ingredientes!$A$2:$I$167,9,FALSE)</f>
        <v/>
      </c>
    </row>
    <row r="564">
      <c r="A564" t="n">
        <v>69</v>
      </c>
      <c r="B564" t="inlineStr">
        <is>
          <t>Feijoada por encomenda no sábado</t>
        </is>
      </c>
      <c r="C564" t="inlineStr">
        <is>
          <t>Ingrediente</t>
        </is>
      </c>
      <c r="D564" t="inlineStr">
        <is>
          <t>fpreto</t>
        </is>
      </c>
      <c r="E564">
        <f>VLOOKUP(D564,Ingredientes!$A$2:$I$167,2,FALSE)</f>
        <v/>
      </c>
      <c r="F564" s="6" t="n">
        <v>1000</v>
      </c>
      <c r="G564">
        <f>VLOOKUP(D564,Ingredientes!$A$2:$I$167,4,FALSE)</f>
        <v/>
      </c>
      <c r="H564" s="8">
        <f>F564*VLOOKUP(D564,Ingredientes!$A$2:$I$167,9,FALSE)</f>
        <v/>
      </c>
    </row>
    <row r="565">
      <c r="A565" t="n">
        <v>69</v>
      </c>
      <c r="B565" t="inlineStr">
        <is>
          <t>Feijoada por encomenda no sábado</t>
        </is>
      </c>
      <c r="C565" t="inlineStr">
        <is>
          <t>Ingrediente</t>
        </is>
      </c>
      <c r="D565" t="inlineStr">
        <is>
          <t>costela</t>
        </is>
      </c>
      <c r="E565">
        <f>VLOOKUP(D565,Ingredientes!$A$2:$I$167,2,FALSE)</f>
        <v/>
      </c>
      <c r="F565" s="6" t="n">
        <v>560</v>
      </c>
      <c r="G565">
        <f>VLOOKUP(D565,Ingredientes!$A$2:$I$167,4,FALSE)</f>
        <v/>
      </c>
      <c r="H565" s="8">
        <f>F565*VLOOKUP(D565,Ingredientes!$A$2:$I$167,9,FALSE)</f>
        <v/>
      </c>
    </row>
    <row r="566">
      <c r="A566" t="n">
        <v>69</v>
      </c>
      <c r="B566" t="inlineStr">
        <is>
          <t>Feijoada por encomenda no sábado</t>
        </is>
      </c>
      <c r="C566" t="inlineStr">
        <is>
          <t>Ingrediente</t>
        </is>
      </c>
      <c r="D566" t="inlineStr">
        <is>
          <t>linguica</t>
        </is>
      </c>
      <c r="E566">
        <f>VLOOKUP(D566,Ingredientes!$A$2:$I$167,2,FALSE)</f>
        <v/>
      </c>
      <c r="F566" s="6" t="n">
        <v>600</v>
      </c>
      <c r="G566">
        <f>VLOOKUP(D566,Ingredientes!$A$2:$I$167,4,FALSE)</f>
        <v/>
      </c>
      <c r="H566" s="8">
        <f>F566*VLOOKUP(D566,Ingredientes!$A$2:$I$167,9,FALSE)</f>
        <v/>
      </c>
    </row>
    <row r="567">
      <c r="A567" t="n">
        <v>69</v>
      </c>
      <c r="B567" t="inlineStr">
        <is>
          <t>Feijoada por encomenda no sábado</t>
        </is>
      </c>
      <c r="C567" t="inlineStr">
        <is>
          <t>Ingrediente</t>
        </is>
      </c>
      <c r="D567" t="inlineStr">
        <is>
          <t>bacon</t>
        </is>
      </c>
      <c r="E567">
        <f>VLOOKUP(D567,Ingredientes!$A$2:$I$167,2,FALSE)</f>
        <v/>
      </c>
      <c r="F567" s="6" t="n">
        <v>250</v>
      </c>
      <c r="G567">
        <f>VLOOKUP(D567,Ingredientes!$A$2:$I$167,4,FALSE)</f>
        <v/>
      </c>
      <c r="H567" s="8">
        <f>F567*VLOOKUP(D567,Ingredientes!$A$2:$I$167,9,FALSE)</f>
        <v/>
      </c>
    </row>
    <row r="568">
      <c r="A568" t="n">
        <v>69</v>
      </c>
      <c r="B568" t="inlineStr">
        <is>
          <t>Feijoada por encomenda no sábado</t>
        </is>
      </c>
      <c r="C568" t="inlineStr">
        <is>
          <t>Ingrediente</t>
        </is>
      </c>
      <c r="D568" t="inlineStr">
        <is>
          <t>cebola</t>
        </is>
      </c>
      <c r="E568">
        <f>VLOOKUP(D568,Ingredientes!$A$2:$I$167,2,FALSE)</f>
        <v/>
      </c>
      <c r="F568" s="6" t="n">
        <v>200</v>
      </c>
      <c r="G568">
        <f>VLOOKUP(D568,Ingredientes!$A$2:$I$167,4,FALSE)</f>
        <v/>
      </c>
      <c r="H568" s="8">
        <f>F568*VLOOKUP(D568,Ingredientes!$A$2:$I$167,9,FALSE)</f>
        <v/>
      </c>
    </row>
    <row r="569">
      <c r="A569" t="n">
        <v>69</v>
      </c>
      <c r="B569" t="inlineStr">
        <is>
          <t>Feijoada por encomenda no sábado</t>
        </is>
      </c>
      <c r="C569" t="inlineStr">
        <is>
          <t>Ingrediente</t>
        </is>
      </c>
      <c r="D569" t="inlineStr">
        <is>
          <t>alho</t>
        </is>
      </c>
      <c r="E569">
        <f>VLOOKUP(D569,Ingredientes!$A$2:$I$167,2,FALSE)</f>
        <v/>
      </c>
      <c r="F569" s="6" t="n">
        <v>30</v>
      </c>
      <c r="G569">
        <f>VLOOKUP(D569,Ingredientes!$A$2:$I$167,4,FALSE)</f>
        <v/>
      </c>
      <c r="H569" s="8">
        <f>F569*VLOOKUP(D569,Ingredientes!$A$2:$I$167,9,FALSE)</f>
        <v/>
      </c>
    </row>
    <row r="570">
      <c r="A570" t="n">
        <v>69</v>
      </c>
      <c r="B570" t="inlineStr">
        <is>
          <t>Feijoada por encomenda no sábado</t>
        </is>
      </c>
      <c r="C570" t="inlineStr">
        <is>
          <t>Ingrediente</t>
        </is>
      </c>
      <c r="D570" t="inlineStr">
        <is>
          <t>arroz</t>
        </is>
      </c>
      <c r="E570">
        <f>VLOOKUP(D570,Ingredientes!$A$2:$I$167,2,FALSE)</f>
        <v/>
      </c>
      <c r="F570" s="6" t="n">
        <v>1000</v>
      </c>
      <c r="G570">
        <f>VLOOKUP(D570,Ingredientes!$A$2:$I$167,4,FALSE)</f>
        <v/>
      </c>
      <c r="H570" s="8">
        <f>F570*VLOOKUP(D570,Ingredientes!$A$2:$I$167,9,FALSE)</f>
        <v/>
      </c>
    </row>
    <row r="571">
      <c r="A571" t="n">
        <v>69</v>
      </c>
      <c r="B571" t="inlineStr">
        <is>
          <t>Feijoada por encomenda no sábado</t>
        </is>
      </c>
      <c r="C571" t="inlineStr">
        <is>
          <t>Ingrediente</t>
        </is>
      </c>
      <c r="D571" t="inlineStr">
        <is>
          <t>fmand</t>
        </is>
      </c>
      <c r="E571">
        <f>VLOOKUP(D571,Ingredientes!$A$2:$I$167,2,FALSE)</f>
        <v/>
      </c>
      <c r="F571" s="6" t="n">
        <v>300</v>
      </c>
      <c r="G571">
        <f>VLOOKUP(D571,Ingredientes!$A$2:$I$167,4,FALSE)</f>
        <v/>
      </c>
      <c r="H571" s="8">
        <f>F571*VLOOKUP(D571,Ingredientes!$A$2:$I$167,9,FALSE)</f>
        <v/>
      </c>
    </row>
    <row r="572">
      <c r="A572" t="n">
        <v>69</v>
      </c>
      <c r="B572" t="inlineStr">
        <is>
          <t>Feijoada por encomenda no sábado</t>
        </is>
      </c>
      <c r="C572" t="inlineStr">
        <is>
          <t>Ingrediente</t>
        </is>
      </c>
      <c r="D572" t="inlineStr">
        <is>
          <t>mant</t>
        </is>
      </c>
      <c r="E572">
        <f>VLOOKUP(D572,Ingredientes!$A$2:$I$167,2,FALSE)</f>
        <v/>
      </c>
      <c r="F572" s="6" t="n">
        <v>30</v>
      </c>
      <c r="G572">
        <f>VLOOKUP(D572,Ingredientes!$A$2:$I$167,4,FALSE)</f>
        <v/>
      </c>
      <c r="H572" s="8">
        <f>F572*VLOOKUP(D572,Ingredientes!$A$2:$I$167,9,FALSE)</f>
        <v/>
      </c>
    </row>
    <row r="573">
      <c r="A573" t="n">
        <v>69</v>
      </c>
      <c r="B573" t="inlineStr">
        <is>
          <t>Feijoada por encomenda no sábado</t>
        </is>
      </c>
      <c r="C573" t="inlineStr">
        <is>
          <t>Ingrediente</t>
        </is>
      </c>
      <c r="D573" t="inlineStr">
        <is>
          <t>laranja</t>
        </is>
      </c>
      <c r="E573">
        <f>VLOOKUP(D573,Ingredientes!$A$2:$I$167,2,FALSE)</f>
        <v/>
      </c>
      <c r="F573" s="6" t="n">
        <v>1000</v>
      </c>
      <c r="G573">
        <f>VLOOKUP(D573,Ingredientes!$A$2:$I$167,4,FALSE)</f>
        <v/>
      </c>
      <c r="H573" s="8">
        <f>F573*VLOOKUP(D573,Ingredientes!$A$2:$I$167,9,FALSE)</f>
        <v/>
      </c>
    </row>
    <row r="574">
      <c r="A574" t="n">
        <v>69</v>
      </c>
      <c r="B574" t="inlineStr">
        <is>
          <t>Feijoada por encomenda no sábado</t>
        </is>
      </c>
      <c r="C574" t="inlineStr">
        <is>
          <t>Embalagem</t>
        </is>
      </c>
      <c r="D574" t="inlineStr">
        <is>
          <t>marmitex</t>
        </is>
      </c>
      <c r="E574">
        <f>VLOOKUP(D574,Ingredientes!$A$2:$I$167,2,FALSE)</f>
        <v/>
      </c>
      <c r="F574" s="6" t="n">
        <v>1</v>
      </c>
      <c r="G574">
        <f>VLOOKUP(D574,Ingredientes!$A$2:$I$167,4,FALSE)&amp;". por unidade"</f>
        <v/>
      </c>
      <c r="H574" s="8">
        <f>F574*VLOOKUP(D574,Ingredientes!$A$2:$I$167,9,FALSE)</f>
        <v/>
      </c>
    </row>
    <row r="575">
      <c r="A575" t="n">
        <v>70</v>
      </c>
      <c r="B575" t="inlineStr">
        <is>
          <t>Hambúrguer artesanal congelado</t>
        </is>
      </c>
      <c r="C575" t="inlineStr">
        <is>
          <t>Ingrediente</t>
        </is>
      </c>
      <c r="D575" t="inlineStr">
        <is>
          <t>moida</t>
        </is>
      </c>
      <c r="E575">
        <f>VLOOKUP(D575,Ingredientes!$A$2:$I$167,2,FALSE)</f>
        <v/>
      </c>
      <c r="F575" s="6" t="n">
        <v>2000</v>
      </c>
      <c r="G575">
        <f>VLOOKUP(D575,Ingredientes!$A$2:$I$167,4,FALSE)</f>
        <v/>
      </c>
      <c r="H575" s="8">
        <f>F575*VLOOKUP(D575,Ingredientes!$A$2:$I$167,9,FALSE)</f>
        <v/>
      </c>
    </row>
    <row r="576">
      <c r="A576" t="n">
        <v>70</v>
      </c>
      <c r="B576" t="inlineStr">
        <is>
          <t>Hambúrguer artesanal congelado</t>
        </is>
      </c>
      <c r="C576" t="inlineStr">
        <is>
          <t>Ingrediente</t>
        </is>
      </c>
      <c r="D576" t="inlineStr">
        <is>
          <t>sal</t>
        </is>
      </c>
      <c r="E576">
        <f>VLOOKUP(D576,Ingredientes!$A$2:$I$167,2,FALSE)</f>
        <v/>
      </c>
      <c r="F576" s="6" t="n">
        <v>20</v>
      </c>
      <c r="G576">
        <f>VLOOKUP(D576,Ingredientes!$A$2:$I$167,4,FALSE)</f>
        <v/>
      </c>
      <c r="H576" s="8">
        <f>F576*VLOOKUP(D576,Ingredientes!$A$2:$I$167,9,FALSE)</f>
        <v/>
      </c>
    </row>
    <row r="577">
      <c r="A577" t="n">
        <v>70</v>
      </c>
      <c r="B577" t="inlineStr">
        <is>
          <t>Hambúrguer artesanal congelado</t>
        </is>
      </c>
      <c r="C577" t="inlineStr">
        <is>
          <t>Ingrediente</t>
        </is>
      </c>
      <c r="D577" t="inlineStr">
        <is>
          <t>preino</t>
        </is>
      </c>
      <c r="E577">
        <f>VLOOKUP(D577,Ingredientes!$A$2:$I$167,2,FALSE)</f>
        <v/>
      </c>
      <c r="F577" s="6" t="n">
        <v>3</v>
      </c>
      <c r="G577">
        <f>VLOOKUP(D577,Ingredientes!$A$2:$I$167,4,FALSE)</f>
        <v/>
      </c>
      <c r="H577" s="8">
        <f>F577*VLOOKUP(D577,Ingredientes!$A$2:$I$167,9,FALSE)</f>
        <v/>
      </c>
    </row>
    <row r="578">
      <c r="A578" t="n">
        <v>70</v>
      </c>
      <c r="B578" t="inlineStr">
        <is>
          <t>Hambúrguer artesanal congelado</t>
        </is>
      </c>
      <c r="C578" t="inlineStr">
        <is>
          <t>Ingrediente</t>
        </is>
      </c>
      <c r="D578" t="inlineStr">
        <is>
          <t>alho</t>
        </is>
      </c>
      <c r="E578">
        <f>VLOOKUP(D578,Ingredientes!$A$2:$I$167,2,FALSE)</f>
        <v/>
      </c>
      <c r="F578" s="6" t="n">
        <v>10</v>
      </c>
      <c r="G578">
        <f>VLOOKUP(D578,Ingredientes!$A$2:$I$167,4,FALSE)</f>
        <v/>
      </c>
      <c r="H578" s="8">
        <f>F578*VLOOKUP(D578,Ingredientes!$A$2:$I$167,9,FALSE)</f>
        <v/>
      </c>
    </row>
    <row r="579">
      <c r="A579" t="n">
        <v>70</v>
      </c>
      <c r="B579" t="inlineStr">
        <is>
          <t>Hambúrguer artesanal congelado</t>
        </is>
      </c>
      <c r="C579" t="inlineStr">
        <is>
          <t>Embalagem</t>
        </is>
      </c>
      <c r="D579" t="inlineStr">
        <is>
          <t>sfreezer</t>
        </is>
      </c>
      <c r="E579">
        <f>VLOOKUP(D579,Ingredientes!$A$2:$I$167,2,FALSE)</f>
        <v/>
      </c>
      <c r="F579" s="6" t="n">
        <v>0.25</v>
      </c>
      <c r="G579">
        <f>VLOOKUP(D579,Ingredientes!$A$2:$I$167,4,FALSE)&amp;". por unidade"</f>
        <v/>
      </c>
      <c r="H579" s="8">
        <f>F579*VLOOKUP(D579,Ingredientes!$A$2:$I$167,9,FALSE)</f>
        <v/>
      </c>
    </row>
    <row r="580">
      <c r="A580" t="n">
        <v>71</v>
      </c>
      <c r="B580" t="inlineStr">
        <is>
          <t>Prato do dia por encomenda no bairro</t>
        </is>
      </c>
      <c r="C580" t="inlineStr">
        <is>
          <t>Ingrediente</t>
        </is>
      </c>
      <c r="D580" t="inlineStr">
        <is>
          <t>frango</t>
        </is>
      </c>
      <c r="E580">
        <f>VLOOKUP(D580,Ingredientes!$A$2:$I$167,2,FALSE)</f>
        <v/>
      </c>
      <c r="F580" s="6" t="n">
        <v>1000</v>
      </c>
      <c r="G580">
        <f>VLOOKUP(D580,Ingredientes!$A$2:$I$167,4,FALSE)</f>
        <v/>
      </c>
      <c r="H580" s="8">
        <f>F580*VLOOKUP(D580,Ingredientes!$A$2:$I$167,9,FALSE)</f>
        <v/>
      </c>
    </row>
    <row r="581">
      <c r="A581" t="n">
        <v>71</v>
      </c>
      <c r="B581" t="inlineStr">
        <is>
          <t>Prato do dia por encomenda no bairro</t>
        </is>
      </c>
      <c r="C581" t="inlineStr">
        <is>
          <t>Ingrediente</t>
        </is>
      </c>
      <c r="D581" t="inlineStr">
        <is>
          <t>cl</t>
        </is>
      </c>
      <c r="E581">
        <f>VLOOKUP(D581,Ingredientes!$A$2:$I$167,2,FALSE)</f>
        <v/>
      </c>
      <c r="F581" s="6" t="n">
        <v>400</v>
      </c>
      <c r="G581">
        <f>VLOOKUP(D581,Ingredientes!$A$2:$I$167,4,FALSE)</f>
        <v/>
      </c>
      <c r="H581" s="8">
        <f>F581*VLOOKUP(D581,Ingredientes!$A$2:$I$167,9,FALSE)</f>
        <v/>
      </c>
    </row>
    <row r="582">
      <c r="A582" t="n">
        <v>71</v>
      </c>
      <c r="B582" t="inlineStr">
        <is>
          <t>Prato do dia por encomenda no bairro</t>
        </is>
      </c>
      <c r="C582" t="inlineStr">
        <is>
          <t>Ingrediente</t>
        </is>
      </c>
      <c r="D582" t="inlineStr">
        <is>
          <t>extrato</t>
        </is>
      </c>
      <c r="E582">
        <f>VLOOKUP(D582,Ingredientes!$A$2:$I$167,2,FALSE)</f>
        <v/>
      </c>
      <c r="F582" s="6" t="n">
        <v>100</v>
      </c>
      <c r="G582">
        <f>VLOOKUP(D582,Ingredientes!$A$2:$I$167,4,FALSE)</f>
        <v/>
      </c>
      <c r="H582" s="8">
        <f>F582*VLOOKUP(D582,Ingredientes!$A$2:$I$167,9,FALSE)</f>
        <v/>
      </c>
    </row>
    <row r="583">
      <c r="A583" t="n">
        <v>71</v>
      </c>
      <c r="B583" t="inlineStr">
        <is>
          <t>Prato do dia por encomenda no bairro</t>
        </is>
      </c>
      <c r="C583" t="inlineStr">
        <is>
          <t>Ingrediente</t>
        </is>
      </c>
      <c r="D583" t="inlineStr">
        <is>
          <t>cebola</t>
        </is>
      </c>
      <c r="E583">
        <f>VLOOKUP(D583,Ingredientes!$A$2:$I$167,2,FALSE)</f>
        <v/>
      </c>
      <c r="F583" s="6" t="n">
        <v>150</v>
      </c>
      <c r="G583">
        <f>VLOOKUP(D583,Ingredientes!$A$2:$I$167,4,FALSE)</f>
        <v/>
      </c>
      <c r="H583" s="8">
        <f>F583*VLOOKUP(D583,Ingredientes!$A$2:$I$167,9,FALSE)</f>
        <v/>
      </c>
    </row>
    <row r="584">
      <c r="A584" t="n">
        <v>71</v>
      </c>
      <c r="B584" t="inlineStr">
        <is>
          <t>Prato do dia por encomenda no bairro</t>
        </is>
      </c>
      <c r="C584" t="inlineStr">
        <is>
          <t>Ingrediente</t>
        </is>
      </c>
      <c r="D584" t="inlineStr">
        <is>
          <t>alho</t>
        </is>
      </c>
      <c r="E584">
        <f>VLOOKUP(D584,Ingredientes!$A$2:$I$167,2,FALSE)</f>
        <v/>
      </c>
      <c r="F584" s="6" t="n">
        <v>20</v>
      </c>
      <c r="G584">
        <f>VLOOKUP(D584,Ingredientes!$A$2:$I$167,4,FALSE)</f>
        <v/>
      </c>
      <c r="H584" s="8">
        <f>F584*VLOOKUP(D584,Ingredientes!$A$2:$I$167,9,FALSE)</f>
        <v/>
      </c>
    </row>
    <row r="585">
      <c r="A585" t="n">
        <v>71</v>
      </c>
      <c r="B585" t="inlineStr">
        <is>
          <t>Prato do dia por encomenda no bairro</t>
        </is>
      </c>
      <c r="C585" t="inlineStr">
        <is>
          <t>Ingrediente</t>
        </is>
      </c>
      <c r="D585" t="inlineStr">
        <is>
          <t>arroz</t>
        </is>
      </c>
      <c r="E585">
        <f>VLOOKUP(D585,Ingredientes!$A$2:$I$167,2,FALSE)</f>
        <v/>
      </c>
      <c r="F585" s="6" t="n">
        <v>1000</v>
      </c>
      <c r="G585">
        <f>VLOOKUP(D585,Ingredientes!$A$2:$I$167,4,FALSE)</f>
        <v/>
      </c>
      <c r="H585" s="8">
        <f>F585*VLOOKUP(D585,Ingredientes!$A$2:$I$167,9,FALSE)</f>
        <v/>
      </c>
    </row>
    <row r="586">
      <c r="A586" t="n">
        <v>71</v>
      </c>
      <c r="B586" t="inlineStr">
        <is>
          <t>Prato do dia por encomenda no bairro</t>
        </is>
      </c>
      <c r="C586" t="inlineStr">
        <is>
          <t>Ingrediente</t>
        </is>
      </c>
      <c r="D586" t="inlineStr">
        <is>
          <t>bpalha</t>
        </is>
      </c>
      <c r="E586">
        <f>VLOOKUP(D586,Ingredientes!$A$2:$I$167,2,FALSE)</f>
        <v/>
      </c>
      <c r="F586" s="6" t="n">
        <v>210</v>
      </c>
      <c r="G586">
        <f>VLOOKUP(D586,Ingredientes!$A$2:$I$167,4,FALSE)</f>
        <v/>
      </c>
      <c r="H586" s="8">
        <f>F586*VLOOKUP(D586,Ingredientes!$A$2:$I$167,9,FALSE)</f>
        <v/>
      </c>
    </row>
    <row r="587">
      <c r="A587" t="n">
        <v>71</v>
      </c>
      <c r="B587" t="inlineStr">
        <is>
          <t>Prato do dia por encomenda no bairro</t>
        </is>
      </c>
      <c r="C587" t="inlineStr">
        <is>
          <t>Ingrediente</t>
        </is>
      </c>
      <c r="D587" t="inlineStr">
        <is>
          <t>sal</t>
        </is>
      </c>
      <c r="E587">
        <f>VLOOKUP(D587,Ingredientes!$A$2:$I$167,2,FALSE)</f>
        <v/>
      </c>
      <c r="F587" s="6" t="n">
        <v>10</v>
      </c>
      <c r="G587">
        <f>VLOOKUP(D587,Ingredientes!$A$2:$I$167,4,FALSE)</f>
        <v/>
      </c>
      <c r="H587" s="8">
        <f>F587*VLOOKUP(D587,Ingredientes!$A$2:$I$167,9,FALSE)</f>
        <v/>
      </c>
    </row>
    <row r="588">
      <c r="A588" t="n">
        <v>71</v>
      </c>
      <c r="B588" t="inlineStr">
        <is>
          <t>Prato do dia por encomenda no bairro</t>
        </is>
      </c>
      <c r="C588" t="inlineStr">
        <is>
          <t>Embalagem</t>
        </is>
      </c>
      <c r="D588" t="inlineStr">
        <is>
          <t>marmitex</t>
        </is>
      </c>
      <c r="E588">
        <f>VLOOKUP(D588,Ingredientes!$A$2:$I$167,2,FALSE)</f>
        <v/>
      </c>
      <c r="F588" s="6" t="n">
        <v>1</v>
      </c>
      <c r="G588">
        <f>VLOOKUP(D588,Ingredientes!$A$2:$I$167,4,FALSE)&amp;". por unidade"</f>
        <v/>
      </c>
      <c r="H588" s="8">
        <f>F588*VLOOKUP(D588,Ingredientes!$A$2:$I$167,9,FALSE)</f>
        <v/>
      </c>
    </row>
    <row r="589">
      <c r="A589" t="n">
        <v>72</v>
      </c>
      <c r="B589" t="inlineStr">
        <is>
          <t>Almoço de domingo por encomenda</t>
        </is>
      </c>
      <c r="C589" t="inlineStr">
        <is>
          <t>Ingrediente</t>
        </is>
      </c>
      <c r="D589" t="inlineStr">
        <is>
          <t>fraint</t>
        </is>
      </c>
      <c r="E589">
        <f>VLOOKUP(D589,Ingredientes!$A$2:$I$167,2,FALSE)</f>
        <v/>
      </c>
      <c r="F589" s="6" t="n">
        <v>5000</v>
      </c>
      <c r="G589">
        <f>VLOOKUP(D589,Ingredientes!$A$2:$I$167,4,FALSE)</f>
        <v/>
      </c>
      <c r="H589" s="8">
        <f>F589*VLOOKUP(D589,Ingredientes!$A$2:$I$167,9,FALSE)</f>
        <v/>
      </c>
    </row>
    <row r="590">
      <c r="A590" t="n">
        <v>72</v>
      </c>
      <c r="B590" t="inlineStr">
        <is>
          <t>Almoço de domingo por encomenda</t>
        </is>
      </c>
      <c r="C590" t="inlineStr">
        <is>
          <t>Ingrediente</t>
        </is>
      </c>
      <c r="D590" t="inlineStr">
        <is>
          <t>alho</t>
        </is>
      </c>
      <c r="E590">
        <f>VLOOKUP(D590,Ingredientes!$A$2:$I$167,2,FALSE)</f>
        <v/>
      </c>
      <c r="F590" s="6" t="n">
        <v>40</v>
      </c>
      <c r="G590">
        <f>VLOOKUP(D590,Ingredientes!$A$2:$I$167,4,FALSE)</f>
        <v/>
      </c>
      <c r="H590" s="8">
        <f>F590*VLOOKUP(D590,Ingredientes!$A$2:$I$167,9,FALSE)</f>
        <v/>
      </c>
    </row>
    <row r="591">
      <c r="A591" t="n">
        <v>72</v>
      </c>
      <c r="B591" t="inlineStr">
        <is>
          <t>Almoço de domingo por encomenda</t>
        </is>
      </c>
      <c r="C591" t="inlineStr">
        <is>
          <t>Ingrediente</t>
        </is>
      </c>
      <c r="D591" t="inlineStr">
        <is>
          <t>limao</t>
        </is>
      </c>
      <c r="E591">
        <f>VLOOKUP(D591,Ingredientes!$A$2:$I$167,2,FALSE)</f>
        <v/>
      </c>
      <c r="F591" s="6" t="n">
        <v>200</v>
      </c>
      <c r="G591">
        <f>VLOOKUP(D591,Ingredientes!$A$2:$I$167,4,FALSE)</f>
        <v/>
      </c>
      <c r="H591" s="8">
        <f>F591*VLOOKUP(D591,Ingredientes!$A$2:$I$167,9,FALSE)</f>
        <v/>
      </c>
    </row>
    <row r="592">
      <c r="A592" t="n">
        <v>72</v>
      </c>
      <c r="B592" t="inlineStr">
        <is>
          <t>Almoço de domingo por encomenda</t>
        </is>
      </c>
      <c r="C592" t="inlineStr">
        <is>
          <t>Ingrediente</t>
        </is>
      </c>
      <c r="D592" t="inlineStr">
        <is>
          <t>sal</t>
        </is>
      </c>
      <c r="E592">
        <f>VLOOKUP(D592,Ingredientes!$A$2:$I$167,2,FALSE)</f>
        <v/>
      </c>
      <c r="F592" s="6" t="n">
        <v>30</v>
      </c>
      <c r="G592">
        <f>VLOOKUP(D592,Ingredientes!$A$2:$I$167,4,FALSE)</f>
        <v/>
      </c>
      <c r="H592" s="8">
        <f>F592*VLOOKUP(D592,Ingredientes!$A$2:$I$167,9,FALSE)</f>
        <v/>
      </c>
    </row>
    <row r="593">
      <c r="A593" t="n">
        <v>72</v>
      </c>
      <c r="B593" t="inlineStr">
        <is>
          <t>Almoço de domingo por encomenda</t>
        </is>
      </c>
      <c r="C593" t="inlineStr">
        <is>
          <t>Ingrediente</t>
        </is>
      </c>
      <c r="D593" t="inlineStr">
        <is>
          <t>batata</t>
        </is>
      </c>
      <c r="E593">
        <f>VLOOKUP(D593,Ingredientes!$A$2:$I$167,2,FALSE)</f>
        <v/>
      </c>
      <c r="F593" s="6" t="n">
        <v>1500</v>
      </c>
      <c r="G593">
        <f>VLOOKUP(D593,Ingredientes!$A$2:$I$167,4,FALSE)</f>
        <v/>
      </c>
      <c r="H593" s="8">
        <f>F593*VLOOKUP(D593,Ingredientes!$A$2:$I$167,9,FALSE)</f>
        <v/>
      </c>
    </row>
    <row r="594">
      <c r="A594" t="n">
        <v>72</v>
      </c>
      <c r="B594" t="inlineStr">
        <is>
          <t>Almoço de domingo por encomenda</t>
        </is>
      </c>
      <c r="C594" t="inlineStr">
        <is>
          <t>Ingrediente</t>
        </is>
      </c>
      <c r="D594" t="inlineStr">
        <is>
          <t>cenoura</t>
        </is>
      </c>
      <c r="E594">
        <f>VLOOKUP(D594,Ingredientes!$A$2:$I$167,2,FALSE)</f>
        <v/>
      </c>
      <c r="F594" s="6" t="n">
        <v>300</v>
      </c>
      <c r="G594">
        <f>VLOOKUP(D594,Ingredientes!$A$2:$I$167,4,FALSE)</f>
        <v/>
      </c>
      <c r="H594" s="8">
        <f>F594*VLOOKUP(D594,Ingredientes!$A$2:$I$167,9,FALSE)</f>
        <v/>
      </c>
    </row>
    <row r="595">
      <c r="A595" t="n">
        <v>72</v>
      </c>
      <c r="B595" t="inlineStr">
        <is>
          <t>Almoço de domingo por encomenda</t>
        </is>
      </c>
      <c r="C595" t="inlineStr">
        <is>
          <t>Ingrediente</t>
        </is>
      </c>
      <c r="D595" t="inlineStr">
        <is>
          <t>ervilha</t>
        </is>
      </c>
      <c r="E595">
        <f>VLOOKUP(D595,Ingredientes!$A$2:$I$167,2,FALSE)</f>
        <v/>
      </c>
      <c r="F595" s="6" t="n">
        <v>170</v>
      </c>
      <c r="G595">
        <f>VLOOKUP(D595,Ingredientes!$A$2:$I$167,4,FALSE)</f>
        <v/>
      </c>
      <c r="H595" s="8">
        <f>F595*VLOOKUP(D595,Ingredientes!$A$2:$I$167,9,FALSE)</f>
        <v/>
      </c>
    </row>
    <row r="596">
      <c r="A596" t="n">
        <v>72</v>
      </c>
      <c r="B596" t="inlineStr">
        <is>
          <t>Almoço de domingo por encomenda</t>
        </is>
      </c>
      <c r="C596" t="inlineStr">
        <is>
          <t>Ingrediente</t>
        </is>
      </c>
      <c r="D596" t="inlineStr">
        <is>
          <t>milho</t>
        </is>
      </c>
      <c r="E596">
        <f>VLOOKUP(D596,Ingredientes!$A$2:$I$167,2,FALSE)</f>
        <v/>
      </c>
      <c r="F596" s="6" t="n">
        <v>170</v>
      </c>
      <c r="G596">
        <f>VLOOKUP(D596,Ingredientes!$A$2:$I$167,4,FALSE)</f>
        <v/>
      </c>
      <c r="H596" s="8">
        <f>F596*VLOOKUP(D596,Ingredientes!$A$2:$I$167,9,FALSE)</f>
        <v/>
      </c>
    </row>
    <row r="597">
      <c r="A597" t="n">
        <v>72</v>
      </c>
      <c r="B597" t="inlineStr">
        <is>
          <t>Almoço de domingo por encomenda</t>
        </is>
      </c>
      <c r="C597" t="inlineStr">
        <is>
          <t>Ingrediente</t>
        </is>
      </c>
      <c r="D597" t="inlineStr">
        <is>
          <t>maionese</t>
        </is>
      </c>
      <c r="E597">
        <f>VLOOKUP(D597,Ingredientes!$A$2:$I$167,2,FALSE)</f>
        <v/>
      </c>
      <c r="F597" s="6" t="n">
        <v>500</v>
      </c>
      <c r="G597">
        <f>VLOOKUP(D597,Ingredientes!$A$2:$I$167,4,FALSE)</f>
        <v/>
      </c>
      <c r="H597" s="8">
        <f>F597*VLOOKUP(D597,Ingredientes!$A$2:$I$167,9,FALSE)</f>
        <v/>
      </c>
    </row>
    <row r="598">
      <c r="A598" t="n">
        <v>72</v>
      </c>
      <c r="B598" t="inlineStr">
        <is>
          <t>Almoço de domingo por encomenda</t>
        </is>
      </c>
      <c r="C598" t="inlineStr">
        <is>
          <t>Ingrediente</t>
        </is>
      </c>
      <c r="D598" t="inlineStr">
        <is>
          <t>ovo</t>
        </is>
      </c>
      <c r="E598">
        <f>VLOOKUP(D598,Ingredientes!$A$2:$I$167,2,FALSE)</f>
        <v/>
      </c>
      <c r="F598" s="6" t="n">
        <v>4</v>
      </c>
      <c r="G598">
        <f>VLOOKUP(D598,Ingredientes!$A$2:$I$167,4,FALSE)</f>
        <v/>
      </c>
      <c r="H598" s="8">
        <f>F598*VLOOKUP(D598,Ingredientes!$A$2:$I$167,9,FALSE)</f>
        <v/>
      </c>
    </row>
    <row r="599">
      <c r="A599" t="n">
        <v>72</v>
      </c>
      <c r="B599" t="inlineStr">
        <is>
          <t>Almoço de domingo por encomenda</t>
        </is>
      </c>
      <c r="C599" t="inlineStr">
        <is>
          <t>Embalagem</t>
        </is>
      </c>
      <c r="D599" t="inlineStr">
        <is>
          <t>marmitex</t>
        </is>
      </c>
      <c r="E599">
        <f>VLOOKUP(D599,Ingredientes!$A$2:$I$167,2,FALSE)</f>
        <v/>
      </c>
      <c r="F599" s="6" t="n">
        <v>1</v>
      </c>
      <c r="G599">
        <f>VLOOKUP(D599,Ingredientes!$A$2:$I$167,4,FALSE)&amp;". por unidade"</f>
        <v/>
      </c>
      <c r="H599" s="8">
        <f>F599*VLOOKUP(D599,Ingredientes!$A$2:$I$167,9,FALSE)</f>
        <v/>
      </c>
    </row>
    <row r="600">
      <c r="A600" t="n">
        <v>73</v>
      </c>
      <c r="B600" t="inlineStr">
        <is>
          <t>Marmita vegetariana</t>
        </is>
      </c>
      <c r="C600" t="inlineStr">
        <is>
          <t>Ingrediente</t>
        </is>
      </c>
      <c r="D600" t="inlineStr">
        <is>
          <t>grao</t>
        </is>
      </c>
      <c r="E600">
        <f>VLOOKUP(D600,Ingredientes!$A$2:$I$167,2,FALSE)</f>
        <v/>
      </c>
      <c r="F600" s="6" t="n">
        <v>400</v>
      </c>
      <c r="G600">
        <f>VLOOKUP(D600,Ingredientes!$A$2:$I$167,4,FALSE)</f>
        <v/>
      </c>
      <c r="H600" s="8">
        <f>F600*VLOOKUP(D600,Ingredientes!$A$2:$I$167,9,FALSE)</f>
        <v/>
      </c>
    </row>
    <row r="601">
      <c r="A601" t="n">
        <v>73</v>
      </c>
      <c r="B601" t="inlineStr">
        <is>
          <t>Marmita vegetariana</t>
        </is>
      </c>
      <c r="C601" t="inlineStr">
        <is>
          <t>Ingrediente</t>
        </is>
      </c>
      <c r="D601" t="inlineStr">
        <is>
          <t>arroz</t>
        </is>
      </c>
      <c r="E601">
        <f>VLOOKUP(D601,Ingredientes!$A$2:$I$167,2,FALSE)</f>
        <v/>
      </c>
      <c r="F601" s="6" t="n">
        <v>1000</v>
      </c>
      <c r="G601">
        <f>VLOOKUP(D601,Ingredientes!$A$2:$I$167,4,FALSE)</f>
        <v/>
      </c>
      <c r="H601" s="8">
        <f>F601*VLOOKUP(D601,Ingredientes!$A$2:$I$167,9,FALSE)</f>
        <v/>
      </c>
    </row>
    <row r="602">
      <c r="A602" t="n">
        <v>73</v>
      </c>
      <c r="B602" t="inlineStr">
        <is>
          <t>Marmita vegetariana</t>
        </is>
      </c>
      <c r="C602" t="inlineStr">
        <is>
          <t>Ingrediente</t>
        </is>
      </c>
      <c r="D602" t="inlineStr">
        <is>
          <t>feijao</t>
        </is>
      </c>
      <c r="E602">
        <f>VLOOKUP(D602,Ingredientes!$A$2:$I$167,2,FALSE)</f>
        <v/>
      </c>
      <c r="F602" s="6" t="n">
        <v>500</v>
      </c>
      <c r="G602">
        <f>VLOOKUP(D602,Ingredientes!$A$2:$I$167,4,FALSE)</f>
        <v/>
      </c>
      <c r="H602" s="8">
        <f>F602*VLOOKUP(D602,Ingredientes!$A$2:$I$167,9,FALSE)</f>
        <v/>
      </c>
    </row>
    <row r="603">
      <c r="A603" t="n">
        <v>73</v>
      </c>
      <c r="B603" t="inlineStr">
        <is>
          <t>Marmita vegetariana</t>
        </is>
      </c>
      <c r="C603" t="inlineStr">
        <is>
          <t>Ingrediente</t>
        </is>
      </c>
      <c r="D603" t="inlineStr">
        <is>
          <t>abobora</t>
        </is>
      </c>
      <c r="E603">
        <f>VLOOKUP(D603,Ingredientes!$A$2:$I$167,2,FALSE)</f>
        <v/>
      </c>
      <c r="F603" s="6" t="n">
        <v>1000</v>
      </c>
      <c r="G603">
        <f>VLOOKUP(D603,Ingredientes!$A$2:$I$167,4,FALSE)</f>
        <v/>
      </c>
      <c r="H603" s="8">
        <f>F603*VLOOKUP(D603,Ingredientes!$A$2:$I$167,9,FALSE)</f>
        <v/>
      </c>
    </row>
    <row r="604">
      <c r="A604" t="n">
        <v>73</v>
      </c>
      <c r="B604" t="inlineStr">
        <is>
          <t>Marmita vegetariana</t>
        </is>
      </c>
      <c r="C604" t="inlineStr">
        <is>
          <t>Ingrediente</t>
        </is>
      </c>
      <c r="D604" t="inlineStr">
        <is>
          <t>brocolis</t>
        </is>
      </c>
      <c r="E604">
        <f>VLOOKUP(D604,Ingredientes!$A$2:$I$167,2,FALSE)</f>
        <v/>
      </c>
      <c r="F604" s="6" t="n">
        <v>600</v>
      </c>
      <c r="G604">
        <f>VLOOKUP(D604,Ingredientes!$A$2:$I$167,4,FALSE)</f>
        <v/>
      </c>
      <c r="H604" s="8">
        <f>F604*VLOOKUP(D604,Ingredientes!$A$2:$I$167,9,FALSE)</f>
        <v/>
      </c>
    </row>
    <row r="605">
      <c r="A605" t="n">
        <v>73</v>
      </c>
      <c r="B605" t="inlineStr">
        <is>
          <t>Marmita vegetariana</t>
        </is>
      </c>
      <c r="C605" t="inlineStr">
        <is>
          <t>Ingrediente</t>
        </is>
      </c>
      <c r="D605" t="inlineStr">
        <is>
          <t>cenoura</t>
        </is>
      </c>
      <c r="E605">
        <f>VLOOKUP(D605,Ingredientes!$A$2:$I$167,2,FALSE)</f>
        <v/>
      </c>
      <c r="F605" s="6" t="n">
        <v>300</v>
      </c>
      <c r="G605">
        <f>VLOOKUP(D605,Ingredientes!$A$2:$I$167,4,FALSE)</f>
        <v/>
      </c>
      <c r="H605" s="8">
        <f>F605*VLOOKUP(D605,Ingredientes!$A$2:$I$167,9,FALSE)</f>
        <v/>
      </c>
    </row>
    <row r="606">
      <c r="A606" t="n">
        <v>73</v>
      </c>
      <c r="B606" t="inlineStr">
        <is>
          <t>Marmita vegetariana</t>
        </is>
      </c>
      <c r="C606" t="inlineStr">
        <is>
          <t>Ingrediente</t>
        </is>
      </c>
      <c r="D606" t="inlineStr">
        <is>
          <t>azeite</t>
        </is>
      </c>
      <c r="E606">
        <f>VLOOKUP(D606,Ingredientes!$A$2:$I$167,2,FALSE)</f>
        <v/>
      </c>
      <c r="F606" s="6" t="n">
        <v>50</v>
      </c>
      <c r="G606">
        <f>VLOOKUP(D606,Ingredientes!$A$2:$I$167,4,FALSE)</f>
        <v/>
      </c>
      <c r="H606" s="8">
        <f>F606*VLOOKUP(D606,Ingredientes!$A$2:$I$167,9,FALSE)</f>
        <v/>
      </c>
    </row>
    <row r="607">
      <c r="A607" t="n">
        <v>73</v>
      </c>
      <c r="B607" t="inlineStr">
        <is>
          <t>Marmita vegetariana</t>
        </is>
      </c>
      <c r="C607" t="inlineStr">
        <is>
          <t>Ingrediente</t>
        </is>
      </c>
      <c r="D607" t="inlineStr">
        <is>
          <t>cebola</t>
        </is>
      </c>
      <c r="E607">
        <f>VLOOKUP(D607,Ingredientes!$A$2:$I$167,2,FALSE)</f>
        <v/>
      </c>
      <c r="F607" s="6" t="n">
        <v>150</v>
      </c>
      <c r="G607">
        <f>VLOOKUP(D607,Ingredientes!$A$2:$I$167,4,FALSE)</f>
        <v/>
      </c>
      <c r="H607" s="8">
        <f>F607*VLOOKUP(D607,Ingredientes!$A$2:$I$167,9,FALSE)</f>
        <v/>
      </c>
    </row>
    <row r="608">
      <c r="A608" t="n">
        <v>73</v>
      </c>
      <c r="B608" t="inlineStr">
        <is>
          <t>Marmita vegetariana</t>
        </is>
      </c>
      <c r="C608" t="inlineStr">
        <is>
          <t>Ingrediente</t>
        </is>
      </c>
      <c r="D608" t="inlineStr">
        <is>
          <t>alho</t>
        </is>
      </c>
      <c r="E608">
        <f>VLOOKUP(D608,Ingredientes!$A$2:$I$167,2,FALSE)</f>
        <v/>
      </c>
      <c r="F608" s="6" t="n">
        <v>20</v>
      </c>
      <c r="G608">
        <f>VLOOKUP(D608,Ingredientes!$A$2:$I$167,4,FALSE)</f>
        <v/>
      </c>
      <c r="H608" s="8">
        <f>F608*VLOOKUP(D608,Ingredientes!$A$2:$I$167,9,FALSE)</f>
        <v/>
      </c>
    </row>
    <row r="609">
      <c r="A609" t="n">
        <v>73</v>
      </c>
      <c r="B609" t="inlineStr">
        <is>
          <t>Marmita vegetariana</t>
        </is>
      </c>
      <c r="C609" t="inlineStr">
        <is>
          <t>Ingrediente</t>
        </is>
      </c>
      <c r="D609" t="inlineStr">
        <is>
          <t>sal</t>
        </is>
      </c>
      <c r="E609">
        <f>VLOOKUP(D609,Ingredientes!$A$2:$I$167,2,FALSE)</f>
        <v/>
      </c>
      <c r="F609" s="6" t="n">
        <v>15</v>
      </c>
      <c r="G609">
        <f>VLOOKUP(D609,Ingredientes!$A$2:$I$167,4,FALSE)</f>
        <v/>
      </c>
      <c r="H609" s="8">
        <f>F609*VLOOKUP(D609,Ingredientes!$A$2:$I$167,9,FALSE)</f>
        <v/>
      </c>
    </row>
    <row r="610">
      <c r="A610" t="n">
        <v>73</v>
      </c>
      <c r="B610" t="inlineStr">
        <is>
          <t>Marmita vegetariana</t>
        </is>
      </c>
      <c r="C610" t="inlineStr">
        <is>
          <t>Embalagem</t>
        </is>
      </c>
      <c r="D610" t="inlineStr">
        <is>
          <t>pote750</t>
        </is>
      </c>
      <c r="E610">
        <f>VLOOKUP(D610,Ingredientes!$A$2:$I$167,2,FALSE)</f>
        <v/>
      </c>
      <c r="F610" s="6" t="n">
        <v>1</v>
      </c>
      <c r="G610">
        <f>VLOOKUP(D610,Ingredientes!$A$2:$I$167,4,FALSE)&amp;". por unidade"</f>
        <v/>
      </c>
      <c r="H610" s="8">
        <f>F610*VLOOKUP(D610,Ingredientes!$A$2:$I$167,9,FALSE)</f>
        <v/>
      </c>
    </row>
    <row r="611">
      <c r="A611" t="n">
        <v>74</v>
      </c>
      <c r="B611" t="inlineStr">
        <is>
          <t>Kit de legumes picados e higienizados</t>
        </is>
      </c>
      <c r="C611" t="inlineStr">
        <is>
          <t>Ingrediente</t>
        </is>
      </c>
      <c r="D611" t="inlineStr">
        <is>
          <t>cenoura</t>
        </is>
      </c>
      <c r="E611">
        <f>VLOOKUP(D611,Ingredientes!$A$2:$I$167,2,FALSE)</f>
        <v/>
      </c>
      <c r="F611" s="6" t="n">
        <v>1000</v>
      </c>
      <c r="G611">
        <f>VLOOKUP(D611,Ingredientes!$A$2:$I$167,4,FALSE)</f>
        <v/>
      </c>
      <c r="H611" s="8">
        <f>F611*VLOOKUP(D611,Ingredientes!$A$2:$I$167,9,FALSE)</f>
        <v/>
      </c>
    </row>
    <row r="612">
      <c r="A612" t="n">
        <v>74</v>
      </c>
      <c r="B612" t="inlineStr">
        <is>
          <t>Kit de legumes picados e higienizados</t>
        </is>
      </c>
      <c r="C612" t="inlineStr">
        <is>
          <t>Ingrediente</t>
        </is>
      </c>
      <c r="D612" t="inlineStr">
        <is>
          <t>abobrinha</t>
        </is>
      </c>
      <c r="E612">
        <f>VLOOKUP(D612,Ingredientes!$A$2:$I$167,2,FALSE)</f>
        <v/>
      </c>
      <c r="F612" s="6" t="n">
        <v>800</v>
      </c>
      <c r="G612">
        <f>VLOOKUP(D612,Ingredientes!$A$2:$I$167,4,FALSE)</f>
        <v/>
      </c>
      <c r="H612" s="8">
        <f>F612*VLOOKUP(D612,Ingredientes!$A$2:$I$167,9,FALSE)</f>
        <v/>
      </c>
    </row>
    <row r="613">
      <c r="A613" t="n">
        <v>74</v>
      </c>
      <c r="B613" t="inlineStr">
        <is>
          <t>Kit de legumes picados e higienizados</t>
        </is>
      </c>
      <c r="C613" t="inlineStr">
        <is>
          <t>Ingrediente</t>
        </is>
      </c>
      <c r="D613" t="inlineStr">
        <is>
          <t>beterraba</t>
        </is>
      </c>
      <c r="E613">
        <f>VLOOKUP(D613,Ingredientes!$A$2:$I$167,2,FALSE)</f>
        <v/>
      </c>
      <c r="F613" s="6" t="n">
        <v>1000</v>
      </c>
      <c r="G613">
        <f>VLOOKUP(D613,Ingredientes!$A$2:$I$167,4,FALSE)</f>
        <v/>
      </c>
      <c r="H613" s="8">
        <f>F613*VLOOKUP(D613,Ingredientes!$A$2:$I$167,9,FALSE)</f>
        <v/>
      </c>
    </row>
    <row r="614">
      <c r="A614" t="n">
        <v>74</v>
      </c>
      <c r="B614" t="inlineStr">
        <is>
          <t>Kit de legumes picados e higienizados</t>
        </is>
      </c>
      <c r="C614" t="inlineStr">
        <is>
          <t>Ingrediente</t>
        </is>
      </c>
      <c r="D614" t="inlineStr">
        <is>
          <t>repolho</t>
        </is>
      </c>
      <c r="E614">
        <f>VLOOKUP(D614,Ingredientes!$A$2:$I$167,2,FALSE)</f>
        <v/>
      </c>
      <c r="F614" s="6" t="n">
        <v>2000</v>
      </c>
      <c r="G614">
        <f>VLOOKUP(D614,Ingredientes!$A$2:$I$167,4,FALSE)</f>
        <v/>
      </c>
      <c r="H614" s="8">
        <f>F614*VLOOKUP(D614,Ingredientes!$A$2:$I$167,9,FALSE)</f>
        <v/>
      </c>
    </row>
    <row r="615">
      <c r="A615" t="n">
        <v>74</v>
      </c>
      <c r="B615" t="inlineStr">
        <is>
          <t>Kit de legumes picados e higienizados</t>
        </is>
      </c>
      <c r="C615" t="inlineStr">
        <is>
          <t>Ingrediente</t>
        </is>
      </c>
      <c r="D615" t="inlineStr">
        <is>
          <t>abobora</t>
        </is>
      </c>
      <c r="E615">
        <f>VLOOKUP(D615,Ingredientes!$A$2:$I$167,2,FALSE)</f>
        <v/>
      </c>
      <c r="F615" s="6" t="n">
        <v>1000</v>
      </c>
      <c r="G615">
        <f>VLOOKUP(D615,Ingredientes!$A$2:$I$167,4,FALSE)</f>
        <v/>
      </c>
      <c r="H615" s="8">
        <f>F615*VLOOKUP(D615,Ingredientes!$A$2:$I$167,9,FALSE)</f>
        <v/>
      </c>
    </row>
    <row r="616">
      <c r="A616" t="n">
        <v>74</v>
      </c>
      <c r="B616" t="inlineStr">
        <is>
          <t>Kit de legumes picados e higienizados</t>
        </is>
      </c>
      <c r="C616" t="inlineStr">
        <is>
          <t>Embalagem</t>
        </is>
      </c>
      <c r="D616" t="inlineStr">
        <is>
          <t>pote750</t>
        </is>
      </c>
      <c r="E616">
        <f>VLOOKUP(D616,Ingredientes!$A$2:$I$167,2,FALSE)</f>
        <v/>
      </c>
      <c r="F616" s="6" t="n">
        <v>1</v>
      </c>
      <c r="G616">
        <f>VLOOKUP(D616,Ingredientes!$A$2:$I$167,4,FALSE)&amp;". por unidade"</f>
        <v/>
      </c>
      <c r="H616" s="8">
        <f>F616*VLOOKUP(D616,Ingredientes!$A$2:$I$167,9,FALSE)</f>
        <v/>
      </c>
    </row>
    <row r="617">
      <c r="A617" t="n">
        <v>75</v>
      </c>
      <c r="B617" t="inlineStr">
        <is>
          <t>Geladinho (sacolé) gourmet</t>
        </is>
      </c>
      <c r="C617" t="inlineStr">
        <is>
          <t>Ingrediente</t>
        </is>
      </c>
      <c r="D617" t="inlineStr">
        <is>
          <t>leite</t>
        </is>
      </c>
      <c r="E617">
        <f>VLOOKUP(D617,Ingredientes!$A$2:$I$167,2,FALSE)</f>
        <v/>
      </c>
      <c r="F617" s="6" t="n">
        <v>1000</v>
      </c>
      <c r="G617">
        <f>VLOOKUP(D617,Ingredientes!$A$2:$I$167,4,FALSE)</f>
        <v/>
      </c>
      <c r="H617" s="8">
        <f>F617*VLOOKUP(D617,Ingredientes!$A$2:$I$167,9,FALSE)</f>
        <v/>
      </c>
    </row>
    <row r="618">
      <c r="A618" t="n">
        <v>75</v>
      </c>
      <c r="B618" t="inlineStr">
        <is>
          <t>Geladinho (sacolé) gourmet</t>
        </is>
      </c>
      <c r="C618" t="inlineStr">
        <is>
          <t>Ingrediente</t>
        </is>
      </c>
      <c r="D618" t="inlineStr">
        <is>
          <t>lc</t>
        </is>
      </c>
      <c r="E618">
        <f>VLOOKUP(D618,Ingredientes!$A$2:$I$167,2,FALSE)</f>
        <v/>
      </c>
      <c r="F618" s="6" t="n">
        <v>395</v>
      </c>
      <c r="G618">
        <f>VLOOKUP(D618,Ingredientes!$A$2:$I$167,4,FALSE)</f>
        <v/>
      </c>
      <c r="H618" s="8">
        <f>F618*VLOOKUP(D618,Ingredientes!$A$2:$I$167,9,FALSE)</f>
        <v/>
      </c>
    </row>
    <row r="619">
      <c r="A619" t="n">
        <v>75</v>
      </c>
      <c r="B619" t="inlineStr">
        <is>
          <t>Geladinho (sacolé) gourmet</t>
        </is>
      </c>
      <c r="C619" t="inlineStr">
        <is>
          <t>Ingrediente</t>
        </is>
      </c>
      <c r="D619" t="inlineStr">
        <is>
          <t>cl</t>
        </is>
      </c>
      <c r="E619">
        <f>VLOOKUP(D619,Ingredientes!$A$2:$I$167,2,FALSE)</f>
        <v/>
      </c>
      <c r="F619" s="6" t="n">
        <v>200</v>
      </c>
      <c r="G619">
        <f>VLOOKUP(D619,Ingredientes!$A$2:$I$167,4,FALSE)</f>
        <v/>
      </c>
      <c r="H619" s="8">
        <f>F619*VLOOKUP(D619,Ingredientes!$A$2:$I$167,9,FALSE)</f>
        <v/>
      </c>
    </row>
    <row r="620">
      <c r="A620" t="n">
        <v>75</v>
      </c>
      <c r="B620" t="inlineStr">
        <is>
          <t>Geladinho (sacolé) gourmet</t>
        </is>
      </c>
      <c r="C620" t="inlineStr">
        <is>
          <t>Ingrediente</t>
        </is>
      </c>
      <c r="D620" t="inlineStr">
        <is>
          <t>lpo</t>
        </is>
      </c>
      <c r="E620">
        <f>VLOOKUP(D620,Ingredientes!$A$2:$I$167,2,FALSE)</f>
        <v/>
      </c>
      <c r="F620" s="6" t="n">
        <v>100</v>
      </c>
      <c r="G620">
        <f>VLOOKUP(D620,Ingredientes!$A$2:$I$167,4,FALSE)</f>
        <v/>
      </c>
      <c r="H620" s="8">
        <f>F620*VLOOKUP(D620,Ingredientes!$A$2:$I$167,9,FALSE)</f>
        <v/>
      </c>
    </row>
    <row r="621">
      <c r="A621" t="n">
        <v>75</v>
      </c>
      <c r="B621" t="inlineStr">
        <is>
          <t>Geladinho (sacolé) gourmet</t>
        </is>
      </c>
      <c r="C621" t="inlineStr">
        <is>
          <t>Ingrediente</t>
        </is>
      </c>
      <c r="D621" t="inlineStr">
        <is>
          <t>amido</t>
        </is>
      </c>
      <c r="E621">
        <f>VLOOKUP(D621,Ingredientes!$A$2:$I$167,2,FALSE)</f>
        <v/>
      </c>
      <c r="F621" s="6" t="n">
        <v>20</v>
      </c>
      <c r="G621">
        <f>VLOOKUP(D621,Ingredientes!$A$2:$I$167,4,FALSE)</f>
        <v/>
      </c>
      <c r="H621" s="8">
        <f>F621*VLOOKUP(D621,Ingredientes!$A$2:$I$167,9,FALSE)</f>
        <v/>
      </c>
    </row>
    <row r="622">
      <c r="A622" t="n">
        <v>75</v>
      </c>
      <c r="B622" t="inlineStr">
        <is>
          <t>Geladinho (sacolé) gourmet</t>
        </is>
      </c>
      <c r="C622" t="inlineStr">
        <is>
          <t>Ingrediente</t>
        </is>
      </c>
      <c r="D622" t="inlineStr">
        <is>
          <t>morango</t>
        </is>
      </c>
      <c r="E622">
        <f>VLOOKUP(D622,Ingredientes!$A$2:$I$167,2,FALSE)</f>
        <v/>
      </c>
      <c r="F622" s="6" t="n">
        <v>200</v>
      </c>
      <c r="G622">
        <f>VLOOKUP(D622,Ingredientes!$A$2:$I$167,4,FALSE)</f>
        <v/>
      </c>
      <c r="H622" s="8">
        <f>F622*VLOOKUP(D622,Ingredientes!$A$2:$I$167,9,FALSE)</f>
        <v/>
      </c>
    </row>
    <row r="623">
      <c r="A623" t="n">
        <v>75</v>
      </c>
      <c r="B623" t="inlineStr">
        <is>
          <t>Geladinho (sacolé) gourmet</t>
        </is>
      </c>
      <c r="C623" t="inlineStr">
        <is>
          <t>Embalagem</t>
        </is>
      </c>
      <c r="D623" t="inlineStr">
        <is>
          <t>sgel</t>
        </is>
      </c>
      <c r="E623">
        <f>VLOOKUP(D623,Ingredientes!$A$2:$I$167,2,FALSE)</f>
        <v/>
      </c>
      <c r="F623" s="6" t="n">
        <v>1</v>
      </c>
      <c r="G623">
        <f>VLOOKUP(D623,Ingredientes!$A$2:$I$167,4,FALSE)&amp;". por unidade"</f>
        <v/>
      </c>
      <c r="H623" s="8">
        <f>F623*VLOOKUP(D623,Ingredientes!$A$2:$I$167,9,FALSE)</f>
        <v/>
      </c>
    </row>
    <row r="624">
      <c r="A624" t="n">
        <v>76</v>
      </c>
      <c r="B624" t="inlineStr">
        <is>
          <t>Sacolé de fruta tradicional</t>
        </is>
      </c>
      <c r="C624" t="inlineStr">
        <is>
          <t>Ingrediente</t>
        </is>
      </c>
      <c r="D624" t="inlineStr">
        <is>
          <t>polpa</t>
        </is>
      </c>
      <c r="E624">
        <f>VLOOKUP(D624,Ingredientes!$A$2:$I$167,2,FALSE)</f>
        <v/>
      </c>
      <c r="F624" s="6" t="n">
        <v>500</v>
      </c>
      <c r="G624">
        <f>VLOOKUP(D624,Ingredientes!$A$2:$I$167,4,FALSE)</f>
        <v/>
      </c>
      <c r="H624" s="8">
        <f>F624*VLOOKUP(D624,Ingredientes!$A$2:$I$167,9,FALSE)</f>
        <v/>
      </c>
    </row>
    <row r="625">
      <c r="A625" t="n">
        <v>76</v>
      </c>
      <c r="B625" t="inlineStr">
        <is>
          <t>Sacolé de fruta tradicional</t>
        </is>
      </c>
      <c r="C625" t="inlineStr">
        <is>
          <t>Ingrediente</t>
        </is>
      </c>
      <c r="D625" t="inlineStr">
        <is>
          <t>acucar</t>
        </is>
      </c>
      <c r="E625">
        <f>VLOOKUP(D625,Ingredientes!$A$2:$I$167,2,FALSE)</f>
        <v/>
      </c>
      <c r="F625" s="6" t="n">
        <v>200</v>
      </c>
      <c r="G625">
        <f>VLOOKUP(D625,Ingredientes!$A$2:$I$167,4,FALSE)</f>
        <v/>
      </c>
      <c r="H625" s="8">
        <f>F625*VLOOKUP(D625,Ingredientes!$A$2:$I$167,9,FALSE)</f>
        <v/>
      </c>
    </row>
    <row r="626">
      <c r="A626" t="n">
        <v>76</v>
      </c>
      <c r="B626" t="inlineStr">
        <is>
          <t>Sacolé de fruta tradicional</t>
        </is>
      </c>
      <c r="C626" t="inlineStr">
        <is>
          <t>Embalagem</t>
        </is>
      </c>
      <c r="D626" t="inlineStr">
        <is>
          <t>sgel</t>
        </is>
      </c>
      <c r="E626">
        <f>VLOOKUP(D626,Ingredientes!$A$2:$I$167,2,FALSE)</f>
        <v/>
      </c>
      <c r="F626" s="6" t="n">
        <v>1</v>
      </c>
      <c r="G626">
        <f>VLOOKUP(D626,Ingredientes!$A$2:$I$167,4,FALSE)&amp;". por unidade"</f>
        <v/>
      </c>
      <c r="H626" s="8">
        <f>F626*VLOOKUP(D626,Ingredientes!$A$2:$I$167,9,FALSE)</f>
        <v/>
      </c>
    </row>
    <row r="627">
      <c r="A627" t="n">
        <v>77</v>
      </c>
      <c r="B627" t="inlineStr">
        <is>
          <t>Picolé gourmet</t>
        </is>
      </c>
      <c r="C627" t="inlineStr">
        <is>
          <t>Ingrediente</t>
        </is>
      </c>
      <c r="D627" t="inlineStr">
        <is>
          <t>leite</t>
        </is>
      </c>
      <c r="E627">
        <f>VLOOKUP(D627,Ingredientes!$A$2:$I$167,2,FALSE)</f>
        <v/>
      </c>
      <c r="F627" s="6" t="n">
        <v>500</v>
      </c>
      <c r="G627">
        <f>VLOOKUP(D627,Ingredientes!$A$2:$I$167,4,FALSE)</f>
        <v/>
      </c>
      <c r="H627" s="8">
        <f>F627*VLOOKUP(D627,Ingredientes!$A$2:$I$167,9,FALSE)</f>
        <v/>
      </c>
    </row>
    <row r="628">
      <c r="A628" t="n">
        <v>77</v>
      </c>
      <c r="B628" t="inlineStr">
        <is>
          <t>Picolé gourmet</t>
        </is>
      </c>
      <c r="C628" t="inlineStr">
        <is>
          <t>Ingrediente</t>
        </is>
      </c>
      <c r="D628" t="inlineStr">
        <is>
          <t>lc</t>
        </is>
      </c>
      <c r="E628">
        <f>VLOOKUP(D628,Ingredientes!$A$2:$I$167,2,FALSE)</f>
        <v/>
      </c>
      <c r="F628" s="6" t="n">
        <v>395</v>
      </c>
      <c r="G628">
        <f>VLOOKUP(D628,Ingredientes!$A$2:$I$167,4,FALSE)</f>
        <v/>
      </c>
      <c r="H628" s="8">
        <f>F628*VLOOKUP(D628,Ingredientes!$A$2:$I$167,9,FALSE)</f>
        <v/>
      </c>
    </row>
    <row r="629">
      <c r="A629" t="n">
        <v>77</v>
      </c>
      <c r="B629" t="inlineStr">
        <is>
          <t>Picolé gourmet</t>
        </is>
      </c>
      <c r="C629" t="inlineStr">
        <is>
          <t>Ingrediente</t>
        </is>
      </c>
      <c r="D629" t="inlineStr">
        <is>
          <t>cl</t>
        </is>
      </c>
      <c r="E629">
        <f>VLOOKUP(D629,Ingredientes!$A$2:$I$167,2,FALSE)</f>
        <v/>
      </c>
      <c r="F629" s="6" t="n">
        <v>200</v>
      </c>
      <c r="G629">
        <f>VLOOKUP(D629,Ingredientes!$A$2:$I$167,4,FALSE)</f>
        <v/>
      </c>
      <c r="H629" s="8">
        <f>F629*VLOOKUP(D629,Ingredientes!$A$2:$I$167,9,FALSE)</f>
        <v/>
      </c>
    </row>
    <row r="630">
      <c r="A630" t="n">
        <v>77</v>
      </c>
      <c r="B630" t="inlineStr">
        <is>
          <t>Picolé gourmet</t>
        </is>
      </c>
      <c r="C630" t="inlineStr">
        <is>
          <t>Ingrediente</t>
        </is>
      </c>
      <c r="D630" t="inlineStr">
        <is>
          <t>amido</t>
        </is>
      </c>
      <c r="E630">
        <f>VLOOKUP(D630,Ingredientes!$A$2:$I$167,2,FALSE)</f>
        <v/>
      </c>
      <c r="F630" s="6" t="n">
        <v>20</v>
      </c>
      <c r="G630">
        <f>VLOOKUP(D630,Ingredientes!$A$2:$I$167,4,FALSE)</f>
        <v/>
      </c>
      <c r="H630" s="8">
        <f>F630*VLOOKUP(D630,Ingredientes!$A$2:$I$167,9,FALSE)</f>
        <v/>
      </c>
    </row>
    <row r="631">
      <c r="A631" t="n">
        <v>77</v>
      </c>
      <c r="B631" t="inlineStr">
        <is>
          <t>Picolé gourmet</t>
        </is>
      </c>
      <c r="C631" t="inlineStr">
        <is>
          <t>Ingrediente</t>
        </is>
      </c>
      <c r="D631" t="inlineStr">
        <is>
          <t>choc</t>
        </is>
      </c>
      <c r="E631">
        <f>VLOOKUP(D631,Ingredientes!$A$2:$I$167,2,FALSE)</f>
        <v/>
      </c>
      <c r="F631" s="6" t="n">
        <v>30</v>
      </c>
      <c r="G631">
        <f>VLOOKUP(D631,Ingredientes!$A$2:$I$167,4,FALSE)</f>
        <v/>
      </c>
      <c r="H631" s="8">
        <f>F631*VLOOKUP(D631,Ingredientes!$A$2:$I$167,9,FALSE)</f>
        <v/>
      </c>
    </row>
    <row r="632">
      <c r="A632" t="n">
        <v>77</v>
      </c>
      <c r="B632" t="inlineStr">
        <is>
          <t>Picolé gourmet</t>
        </is>
      </c>
      <c r="C632" t="inlineStr">
        <is>
          <t>Ingrediente</t>
        </is>
      </c>
      <c r="D632" t="inlineStr">
        <is>
          <t>cob</t>
        </is>
      </c>
      <c r="E632">
        <f>VLOOKUP(D632,Ingredientes!$A$2:$I$167,2,FALSE)</f>
        <v/>
      </c>
      <c r="F632" s="6" t="n">
        <v>300</v>
      </c>
      <c r="G632">
        <f>VLOOKUP(D632,Ingredientes!$A$2:$I$167,4,FALSE)</f>
        <v/>
      </c>
      <c r="H632" s="8">
        <f>F632*VLOOKUP(D632,Ingredientes!$A$2:$I$167,9,FALSE)</f>
        <v/>
      </c>
    </row>
    <row r="633">
      <c r="A633" t="n">
        <v>77</v>
      </c>
      <c r="B633" t="inlineStr">
        <is>
          <t>Picolé gourmet</t>
        </is>
      </c>
      <c r="C633" t="inlineStr">
        <is>
          <t>Embalagem</t>
        </is>
      </c>
      <c r="D633" t="inlineStr">
        <is>
          <t>sgel</t>
        </is>
      </c>
      <c r="E633">
        <f>VLOOKUP(D633,Ingredientes!$A$2:$I$167,2,FALSE)</f>
        <v/>
      </c>
      <c r="F633" s="6" t="n">
        <v>1</v>
      </c>
      <c r="G633">
        <f>VLOOKUP(D633,Ingredientes!$A$2:$I$167,4,FALSE)&amp;". por unidade"</f>
        <v/>
      </c>
      <c r="H633" s="8">
        <f>F633*VLOOKUP(D633,Ingredientes!$A$2:$I$167,9,FALSE)</f>
        <v/>
      </c>
    </row>
    <row r="634">
      <c r="A634" t="n">
        <v>77</v>
      </c>
      <c r="B634" t="inlineStr">
        <is>
          <t>Picolé gourmet</t>
        </is>
      </c>
      <c r="C634" t="inlineStr">
        <is>
          <t>Embalagem</t>
        </is>
      </c>
      <c r="D634" t="inlineStr">
        <is>
          <t>palito</t>
        </is>
      </c>
      <c r="E634">
        <f>VLOOKUP(D634,Ingredientes!$A$2:$I$167,2,FALSE)</f>
        <v/>
      </c>
      <c r="F634" s="6" t="n">
        <v>1</v>
      </c>
      <c r="G634">
        <f>VLOOKUP(D634,Ingredientes!$A$2:$I$167,4,FALSE)&amp;". por unidade"</f>
        <v/>
      </c>
      <c r="H634" s="8">
        <f>F634*VLOOKUP(D634,Ingredientes!$A$2:$I$167,9,FALSE)</f>
        <v/>
      </c>
    </row>
    <row r="635">
      <c r="A635" t="n">
        <v>78</v>
      </c>
      <c r="B635" t="inlineStr">
        <is>
          <t>Sorvete caseiro em pote</t>
        </is>
      </c>
      <c r="C635" t="inlineStr">
        <is>
          <t>Ingrediente</t>
        </is>
      </c>
      <c r="D635" t="inlineStr">
        <is>
          <t>leite</t>
        </is>
      </c>
      <c r="E635">
        <f>VLOOKUP(D635,Ingredientes!$A$2:$I$167,2,FALSE)</f>
        <v/>
      </c>
      <c r="F635" s="6" t="n">
        <v>1000</v>
      </c>
      <c r="G635">
        <f>VLOOKUP(D635,Ingredientes!$A$2:$I$167,4,FALSE)</f>
        <v/>
      </c>
      <c r="H635" s="8">
        <f>F635*VLOOKUP(D635,Ingredientes!$A$2:$I$167,9,FALSE)</f>
        <v/>
      </c>
    </row>
    <row r="636">
      <c r="A636" t="n">
        <v>78</v>
      </c>
      <c r="B636" t="inlineStr">
        <is>
          <t>Sorvete caseiro em pote</t>
        </is>
      </c>
      <c r="C636" t="inlineStr">
        <is>
          <t>Ingrediente</t>
        </is>
      </c>
      <c r="D636" t="inlineStr">
        <is>
          <t>lc</t>
        </is>
      </c>
      <c r="E636">
        <f>VLOOKUP(D636,Ingredientes!$A$2:$I$167,2,FALSE)</f>
        <v/>
      </c>
      <c r="F636" s="6" t="n">
        <v>395</v>
      </c>
      <c r="G636">
        <f>VLOOKUP(D636,Ingredientes!$A$2:$I$167,4,FALSE)</f>
        <v/>
      </c>
      <c r="H636" s="8">
        <f>F636*VLOOKUP(D636,Ingredientes!$A$2:$I$167,9,FALSE)</f>
        <v/>
      </c>
    </row>
    <row r="637">
      <c r="A637" t="n">
        <v>78</v>
      </c>
      <c r="B637" t="inlineStr">
        <is>
          <t>Sorvete caseiro em pote</t>
        </is>
      </c>
      <c r="C637" t="inlineStr">
        <is>
          <t>Ingrediente</t>
        </is>
      </c>
      <c r="D637" t="inlineStr">
        <is>
          <t>cl</t>
        </is>
      </c>
      <c r="E637">
        <f>VLOOKUP(D637,Ingredientes!$A$2:$I$167,2,FALSE)</f>
        <v/>
      </c>
      <c r="F637" s="6" t="n">
        <v>400</v>
      </c>
      <c r="G637">
        <f>VLOOKUP(D637,Ingredientes!$A$2:$I$167,4,FALSE)</f>
        <v/>
      </c>
      <c r="H637" s="8">
        <f>F637*VLOOKUP(D637,Ingredientes!$A$2:$I$167,9,FALSE)</f>
        <v/>
      </c>
    </row>
    <row r="638">
      <c r="A638" t="n">
        <v>78</v>
      </c>
      <c r="B638" t="inlineStr">
        <is>
          <t>Sorvete caseiro em pote</t>
        </is>
      </c>
      <c r="C638" t="inlineStr">
        <is>
          <t>Ingrediente</t>
        </is>
      </c>
      <c r="D638" t="inlineStr">
        <is>
          <t>amido</t>
        </is>
      </c>
      <c r="E638">
        <f>VLOOKUP(D638,Ingredientes!$A$2:$I$167,2,FALSE)</f>
        <v/>
      </c>
      <c r="F638" s="6" t="n">
        <v>30</v>
      </c>
      <c r="G638">
        <f>VLOOKUP(D638,Ingredientes!$A$2:$I$167,4,FALSE)</f>
        <v/>
      </c>
      <c r="H638" s="8">
        <f>F638*VLOOKUP(D638,Ingredientes!$A$2:$I$167,9,FALSE)</f>
        <v/>
      </c>
    </row>
    <row r="639">
      <c r="A639" t="n">
        <v>78</v>
      </c>
      <c r="B639" t="inlineStr">
        <is>
          <t>Sorvete caseiro em pote</t>
        </is>
      </c>
      <c r="C639" t="inlineStr">
        <is>
          <t>Ingrediente</t>
        </is>
      </c>
      <c r="D639" t="inlineStr">
        <is>
          <t>acucar</t>
        </is>
      </c>
      <c r="E639">
        <f>VLOOKUP(D639,Ingredientes!$A$2:$I$167,2,FALSE)</f>
        <v/>
      </c>
      <c r="F639" s="6" t="n">
        <v>100</v>
      </c>
      <c r="G639">
        <f>VLOOKUP(D639,Ingredientes!$A$2:$I$167,4,FALSE)</f>
        <v/>
      </c>
      <c r="H639" s="8">
        <f>F639*VLOOKUP(D639,Ingredientes!$A$2:$I$167,9,FALSE)</f>
        <v/>
      </c>
    </row>
    <row r="640">
      <c r="A640" t="n">
        <v>78</v>
      </c>
      <c r="B640" t="inlineStr">
        <is>
          <t>Sorvete caseiro em pote</t>
        </is>
      </c>
      <c r="C640" t="inlineStr">
        <is>
          <t>Ingrediente</t>
        </is>
      </c>
      <c r="D640" t="inlineStr">
        <is>
          <t>baun</t>
        </is>
      </c>
      <c r="E640">
        <f>VLOOKUP(D640,Ingredientes!$A$2:$I$167,2,FALSE)</f>
        <v/>
      </c>
      <c r="F640" s="6" t="n">
        <v>5</v>
      </c>
      <c r="G640">
        <f>VLOOKUP(D640,Ingredientes!$A$2:$I$167,4,FALSE)</f>
        <v/>
      </c>
      <c r="H640" s="8">
        <f>F640*VLOOKUP(D640,Ingredientes!$A$2:$I$167,9,FALSE)</f>
        <v/>
      </c>
    </row>
    <row r="641">
      <c r="A641" t="n">
        <v>78</v>
      </c>
      <c r="B641" t="inlineStr">
        <is>
          <t>Sorvete caseiro em pote</t>
        </is>
      </c>
      <c r="C641" t="inlineStr">
        <is>
          <t>Embalagem</t>
        </is>
      </c>
      <c r="D641" t="inlineStr">
        <is>
          <t>pote500</t>
        </is>
      </c>
      <c r="E641">
        <f>VLOOKUP(D641,Ingredientes!$A$2:$I$167,2,FALSE)</f>
        <v/>
      </c>
      <c r="F641" s="6" t="n">
        <v>1</v>
      </c>
      <c r="G641">
        <f>VLOOKUP(D641,Ingredientes!$A$2:$I$167,4,FALSE)&amp;". por unidade"</f>
        <v/>
      </c>
      <c r="H641" s="8">
        <f>F641*VLOOKUP(D641,Ingredientes!$A$2:$I$167,9,FALSE)</f>
        <v/>
      </c>
    </row>
    <row r="642">
      <c r="A642" t="n">
        <v>79</v>
      </c>
      <c r="B642" t="inlineStr">
        <is>
          <t>Paleta mexicana</t>
        </is>
      </c>
      <c r="C642" t="inlineStr">
        <is>
          <t>Ingrediente</t>
        </is>
      </c>
      <c r="D642" t="inlineStr">
        <is>
          <t>leite</t>
        </is>
      </c>
      <c r="E642">
        <f>VLOOKUP(D642,Ingredientes!$A$2:$I$167,2,FALSE)</f>
        <v/>
      </c>
      <c r="F642" s="6" t="n">
        <v>300</v>
      </c>
      <c r="G642">
        <f>VLOOKUP(D642,Ingredientes!$A$2:$I$167,4,FALSE)</f>
        <v/>
      </c>
      <c r="H642" s="8">
        <f>F642*VLOOKUP(D642,Ingredientes!$A$2:$I$167,9,FALSE)</f>
        <v/>
      </c>
    </row>
    <row r="643">
      <c r="A643" t="n">
        <v>79</v>
      </c>
      <c r="B643" t="inlineStr">
        <is>
          <t>Paleta mexicana</t>
        </is>
      </c>
      <c r="C643" t="inlineStr">
        <is>
          <t>Ingrediente</t>
        </is>
      </c>
      <c r="D643" t="inlineStr">
        <is>
          <t>lc</t>
        </is>
      </c>
      <c r="E643">
        <f>VLOOKUP(D643,Ingredientes!$A$2:$I$167,2,FALSE)</f>
        <v/>
      </c>
      <c r="F643" s="6" t="n">
        <v>395</v>
      </c>
      <c r="G643">
        <f>VLOOKUP(D643,Ingredientes!$A$2:$I$167,4,FALSE)</f>
        <v/>
      </c>
      <c r="H643" s="8">
        <f>F643*VLOOKUP(D643,Ingredientes!$A$2:$I$167,9,FALSE)</f>
        <v/>
      </c>
    </row>
    <row r="644">
      <c r="A644" t="n">
        <v>79</v>
      </c>
      <c r="B644" t="inlineStr">
        <is>
          <t>Paleta mexicana</t>
        </is>
      </c>
      <c r="C644" t="inlineStr">
        <is>
          <t>Ingrediente</t>
        </is>
      </c>
      <c r="D644" t="inlineStr">
        <is>
          <t>cl</t>
        </is>
      </c>
      <c r="E644">
        <f>VLOOKUP(D644,Ingredientes!$A$2:$I$167,2,FALSE)</f>
        <v/>
      </c>
      <c r="F644" s="6" t="n">
        <v>200</v>
      </c>
      <c r="G644">
        <f>VLOOKUP(D644,Ingredientes!$A$2:$I$167,4,FALSE)</f>
        <v/>
      </c>
      <c r="H644" s="8">
        <f>F644*VLOOKUP(D644,Ingredientes!$A$2:$I$167,9,FALSE)</f>
        <v/>
      </c>
    </row>
    <row r="645">
      <c r="A645" t="n">
        <v>79</v>
      </c>
      <c r="B645" t="inlineStr">
        <is>
          <t>Paleta mexicana</t>
        </is>
      </c>
      <c r="C645" t="inlineStr">
        <is>
          <t>Ingrediente</t>
        </is>
      </c>
      <c r="D645" t="inlineStr">
        <is>
          <t>morango</t>
        </is>
      </c>
      <c r="E645">
        <f>VLOOKUP(D645,Ingredientes!$A$2:$I$167,2,FALSE)</f>
        <v/>
      </c>
      <c r="F645" s="6" t="n">
        <v>400</v>
      </c>
      <c r="G645">
        <f>VLOOKUP(D645,Ingredientes!$A$2:$I$167,4,FALSE)</f>
        <v/>
      </c>
      <c r="H645" s="8">
        <f>F645*VLOOKUP(D645,Ingredientes!$A$2:$I$167,9,FALSE)</f>
        <v/>
      </c>
    </row>
    <row r="646">
      <c r="A646" t="n">
        <v>79</v>
      </c>
      <c r="B646" t="inlineStr">
        <is>
          <t>Paleta mexicana</t>
        </is>
      </c>
      <c r="C646" t="inlineStr">
        <is>
          <t>Ingrediente</t>
        </is>
      </c>
      <c r="D646" t="inlineStr">
        <is>
          <t>ddl</t>
        </is>
      </c>
      <c r="E646">
        <f>VLOOKUP(D646,Ingredientes!$A$2:$I$167,2,FALSE)</f>
        <v/>
      </c>
      <c r="F646" s="6" t="n">
        <v>200</v>
      </c>
      <c r="G646">
        <f>VLOOKUP(D646,Ingredientes!$A$2:$I$167,4,FALSE)</f>
        <v/>
      </c>
      <c r="H646" s="8">
        <f>F646*VLOOKUP(D646,Ingredientes!$A$2:$I$167,9,FALSE)</f>
        <v/>
      </c>
    </row>
    <row r="647">
      <c r="A647" t="n">
        <v>79</v>
      </c>
      <c r="B647" t="inlineStr">
        <is>
          <t>Paleta mexicana</t>
        </is>
      </c>
      <c r="C647" t="inlineStr">
        <is>
          <t>Embalagem</t>
        </is>
      </c>
      <c r="D647" t="inlineStr">
        <is>
          <t>sgel</t>
        </is>
      </c>
      <c r="E647">
        <f>VLOOKUP(D647,Ingredientes!$A$2:$I$167,2,FALSE)</f>
        <v/>
      </c>
      <c r="F647" s="6" t="n">
        <v>1</v>
      </c>
      <c r="G647">
        <f>VLOOKUP(D647,Ingredientes!$A$2:$I$167,4,FALSE)&amp;". por unidade"</f>
        <v/>
      </c>
      <c r="H647" s="8">
        <f>F647*VLOOKUP(D647,Ingredientes!$A$2:$I$167,9,FALSE)</f>
        <v/>
      </c>
    </row>
    <row r="648">
      <c r="A648" t="n">
        <v>79</v>
      </c>
      <c r="B648" t="inlineStr">
        <is>
          <t>Paleta mexicana</t>
        </is>
      </c>
      <c r="C648" t="inlineStr">
        <is>
          <t>Embalagem</t>
        </is>
      </c>
      <c r="D648" t="inlineStr">
        <is>
          <t>palito</t>
        </is>
      </c>
      <c r="E648">
        <f>VLOOKUP(D648,Ingredientes!$A$2:$I$167,2,FALSE)</f>
        <v/>
      </c>
      <c r="F648" s="6" t="n">
        <v>1</v>
      </c>
      <c r="G648">
        <f>VLOOKUP(D648,Ingredientes!$A$2:$I$167,4,FALSE)&amp;". por unidade"</f>
        <v/>
      </c>
      <c r="H648" s="8">
        <f>F648*VLOOKUP(D648,Ingredientes!$A$2:$I$167,9,FALSE)</f>
        <v/>
      </c>
    </row>
    <row r="649">
      <c r="A649" t="n">
        <v>80</v>
      </c>
      <c r="B649" t="inlineStr">
        <is>
          <t>Milkshake no pote</t>
        </is>
      </c>
      <c r="C649" t="inlineStr">
        <is>
          <t>Ingrediente</t>
        </is>
      </c>
      <c r="D649" t="inlineStr">
        <is>
          <t>leite</t>
        </is>
      </c>
      <c r="E649">
        <f>VLOOKUP(D649,Ingredientes!$A$2:$I$167,2,FALSE)</f>
        <v/>
      </c>
      <c r="F649" s="6" t="n">
        <v>1000</v>
      </c>
      <c r="G649">
        <f>VLOOKUP(D649,Ingredientes!$A$2:$I$167,4,FALSE)</f>
        <v/>
      </c>
      <c r="H649" s="8">
        <f>F649*VLOOKUP(D649,Ingredientes!$A$2:$I$167,9,FALSE)</f>
        <v/>
      </c>
    </row>
    <row r="650">
      <c r="A650" t="n">
        <v>80</v>
      </c>
      <c r="B650" t="inlineStr">
        <is>
          <t>Milkshake no pote</t>
        </is>
      </c>
      <c r="C650" t="inlineStr">
        <is>
          <t>Ingrediente</t>
        </is>
      </c>
      <c r="D650" t="inlineStr">
        <is>
          <t>lc</t>
        </is>
      </c>
      <c r="E650">
        <f>VLOOKUP(D650,Ingredientes!$A$2:$I$167,2,FALSE)</f>
        <v/>
      </c>
      <c r="F650" s="6" t="n">
        <v>395</v>
      </c>
      <c r="G650">
        <f>VLOOKUP(D650,Ingredientes!$A$2:$I$167,4,FALSE)</f>
        <v/>
      </c>
      <c r="H650" s="8">
        <f>F650*VLOOKUP(D650,Ingredientes!$A$2:$I$167,9,FALSE)</f>
        <v/>
      </c>
    </row>
    <row r="651">
      <c r="A651" t="n">
        <v>80</v>
      </c>
      <c r="B651" t="inlineStr">
        <is>
          <t>Milkshake no pote</t>
        </is>
      </c>
      <c r="C651" t="inlineStr">
        <is>
          <t>Ingrediente</t>
        </is>
      </c>
      <c r="D651" t="inlineStr">
        <is>
          <t>cl</t>
        </is>
      </c>
      <c r="E651">
        <f>VLOOKUP(D651,Ingredientes!$A$2:$I$167,2,FALSE)</f>
        <v/>
      </c>
      <c r="F651" s="6" t="n">
        <v>200</v>
      </c>
      <c r="G651">
        <f>VLOOKUP(D651,Ingredientes!$A$2:$I$167,4,FALSE)</f>
        <v/>
      </c>
      <c r="H651" s="8">
        <f>F651*VLOOKUP(D651,Ingredientes!$A$2:$I$167,9,FALSE)</f>
        <v/>
      </c>
    </row>
    <row r="652">
      <c r="A652" t="n">
        <v>80</v>
      </c>
      <c r="B652" t="inlineStr">
        <is>
          <t>Milkshake no pote</t>
        </is>
      </c>
      <c r="C652" t="inlineStr">
        <is>
          <t>Ingrediente</t>
        </is>
      </c>
      <c r="D652" t="inlineStr">
        <is>
          <t>amido</t>
        </is>
      </c>
      <c r="E652">
        <f>VLOOKUP(D652,Ingredientes!$A$2:$I$167,2,FALSE)</f>
        <v/>
      </c>
      <c r="F652" s="6" t="n">
        <v>20</v>
      </c>
      <c r="G652">
        <f>VLOOKUP(D652,Ingredientes!$A$2:$I$167,4,FALSE)</f>
        <v/>
      </c>
      <c r="H652" s="8">
        <f>F652*VLOOKUP(D652,Ingredientes!$A$2:$I$167,9,FALSE)</f>
        <v/>
      </c>
    </row>
    <row r="653">
      <c r="A653" t="n">
        <v>80</v>
      </c>
      <c r="B653" t="inlineStr">
        <is>
          <t>Milkshake no pote</t>
        </is>
      </c>
      <c r="C653" t="inlineStr">
        <is>
          <t>Ingrediente</t>
        </is>
      </c>
      <c r="D653" t="inlineStr">
        <is>
          <t>choc</t>
        </is>
      </c>
      <c r="E653">
        <f>VLOOKUP(D653,Ingredientes!$A$2:$I$167,2,FALSE)</f>
        <v/>
      </c>
      <c r="F653" s="6" t="n">
        <v>50</v>
      </c>
      <c r="G653">
        <f>VLOOKUP(D653,Ingredientes!$A$2:$I$167,4,FALSE)</f>
        <v/>
      </c>
      <c r="H653" s="8">
        <f>F653*VLOOKUP(D653,Ingredientes!$A$2:$I$167,9,FALSE)</f>
        <v/>
      </c>
    </row>
    <row r="654">
      <c r="A654" t="n">
        <v>80</v>
      </c>
      <c r="B654" t="inlineStr">
        <is>
          <t>Milkshake no pote</t>
        </is>
      </c>
      <c r="C654" t="inlineStr">
        <is>
          <t>Embalagem</t>
        </is>
      </c>
      <c r="D654" t="inlineStr">
        <is>
          <t>copo300</t>
        </is>
      </c>
      <c r="E654">
        <f>VLOOKUP(D654,Ingredientes!$A$2:$I$167,2,FALSE)</f>
        <v/>
      </c>
      <c r="F654" s="6" t="n">
        <v>1</v>
      </c>
      <c r="G654">
        <f>VLOOKUP(D654,Ingredientes!$A$2:$I$167,4,FALSE)&amp;". por unidade"</f>
        <v/>
      </c>
      <c r="H654" s="8">
        <f>F654*VLOOKUP(D654,Ingredientes!$A$2:$I$167,9,FALSE)</f>
        <v/>
      </c>
    </row>
    <row r="655">
      <c r="A655" t="n">
        <v>81</v>
      </c>
      <c r="B655" t="inlineStr">
        <is>
          <t>Suco natural em garrafa</t>
        </is>
      </c>
      <c r="C655" t="inlineStr">
        <is>
          <t>Ingrediente</t>
        </is>
      </c>
      <c r="D655" t="inlineStr">
        <is>
          <t>laranja</t>
        </is>
      </c>
      <c r="E655">
        <f>VLOOKUP(D655,Ingredientes!$A$2:$I$167,2,FALSE)</f>
        <v/>
      </c>
      <c r="F655" s="6" t="n">
        <v>6000</v>
      </c>
      <c r="G655">
        <f>VLOOKUP(D655,Ingredientes!$A$2:$I$167,4,FALSE)</f>
        <v/>
      </c>
      <c r="H655" s="8">
        <f>F655*VLOOKUP(D655,Ingredientes!$A$2:$I$167,9,FALSE)</f>
        <v/>
      </c>
    </row>
    <row r="656">
      <c r="A656" t="n">
        <v>81</v>
      </c>
      <c r="B656" t="inlineStr">
        <is>
          <t>Suco natural em garrafa</t>
        </is>
      </c>
      <c r="C656" t="inlineStr">
        <is>
          <t>Embalagem</t>
        </is>
      </c>
      <c r="D656" t="inlineStr">
        <is>
          <t>garrafa</t>
        </is>
      </c>
      <c r="E656">
        <f>VLOOKUP(D656,Ingredientes!$A$2:$I$167,2,FALSE)</f>
        <v/>
      </c>
      <c r="F656" s="6" t="n">
        <v>1</v>
      </c>
      <c r="G656">
        <f>VLOOKUP(D656,Ingredientes!$A$2:$I$167,4,FALSE)&amp;". por unidade"</f>
        <v/>
      </c>
      <c r="H656" s="8">
        <f>F656*VLOOKUP(D656,Ingredientes!$A$2:$I$167,9,FALSE)</f>
        <v/>
      </c>
    </row>
    <row r="657">
      <c r="A657" t="n">
        <v>82</v>
      </c>
      <c r="B657" t="inlineStr">
        <is>
          <t>Limonada suíça e chás gelados</t>
        </is>
      </c>
      <c r="C657" t="inlineStr">
        <is>
          <t>Ingrediente</t>
        </is>
      </c>
      <c r="D657" t="inlineStr">
        <is>
          <t>limao</t>
        </is>
      </c>
      <c r="E657">
        <f>VLOOKUP(D657,Ingredientes!$A$2:$I$167,2,FALSE)</f>
        <v/>
      </c>
      <c r="F657" s="6" t="n">
        <v>1000</v>
      </c>
      <c r="G657">
        <f>VLOOKUP(D657,Ingredientes!$A$2:$I$167,4,FALSE)</f>
        <v/>
      </c>
      <c r="H657" s="8">
        <f>F657*VLOOKUP(D657,Ingredientes!$A$2:$I$167,9,FALSE)</f>
        <v/>
      </c>
    </row>
    <row r="658">
      <c r="A658" t="n">
        <v>82</v>
      </c>
      <c r="B658" t="inlineStr">
        <is>
          <t>Limonada suíça e chás gelados</t>
        </is>
      </c>
      <c r="C658" t="inlineStr">
        <is>
          <t>Ingrediente</t>
        </is>
      </c>
      <c r="D658" t="inlineStr">
        <is>
          <t>lc</t>
        </is>
      </c>
      <c r="E658">
        <f>VLOOKUP(D658,Ingredientes!$A$2:$I$167,2,FALSE)</f>
        <v/>
      </c>
      <c r="F658" s="6" t="n">
        <v>395</v>
      </c>
      <c r="G658">
        <f>VLOOKUP(D658,Ingredientes!$A$2:$I$167,4,FALSE)</f>
        <v/>
      </c>
      <c r="H658" s="8">
        <f>F658*VLOOKUP(D658,Ingredientes!$A$2:$I$167,9,FALSE)</f>
        <v/>
      </c>
    </row>
    <row r="659">
      <c r="A659" t="n">
        <v>82</v>
      </c>
      <c r="B659" t="inlineStr">
        <is>
          <t>Limonada suíça e chás gelados</t>
        </is>
      </c>
      <c r="C659" t="inlineStr">
        <is>
          <t>Ingrediente</t>
        </is>
      </c>
      <c r="D659" t="inlineStr">
        <is>
          <t>acucar</t>
        </is>
      </c>
      <c r="E659">
        <f>VLOOKUP(D659,Ingredientes!$A$2:$I$167,2,FALSE)</f>
        <v/>
      </c>
      <c r="F659" s="6" t="n">
        <v>200</v>
      </c>
      <c r="G659">
        <f>VLOOKUP(D659,Ingredientes!$A$2:$I$167,4,FALSE)</f>
        <v/>
      </c>
      <c r="H659" s="8">
        <f>F659*VLOOKUP(D659,Ingredientes!$A$2:$I$167,9,FALSE)</f>
        <v/>
      </c>
    </row>
    <row r="660">
      <c r="A660" t="n">
        <v>82</v>
      </c>
      <c r="B660" t="inlineStr">
        <is>
          <t>Limonada suíça e chás gelados</t>
        </is>
      </c>
      <c r="C660" t="inlineStr">
        <is>
          <t>Embalagem</t>
        </is>
      </c>
      <c r="D660" t="inlineStr">
        <is>
          <t>garrafa</t>
        </is>
      </c>
      <c r="E660">
        <f>VLOOKUP(D660,Ingredientes!$A$2:$I$167,2,FALSE)</f>
        <v/>
      </c>
      <c r="F660" s="6" t="n">
        <v>1</v>
      </c>
      <c r="G660">
        <f>VLOOKUP(D660,Ingredientes!$A$2:$I$167,4,FALSE)&amp;". por unidade"</f>
        <v/>
      </c>
      <c r="H660" s="8">
        <f>F660*VLOOKUP(D660,Ingredientes!$A$2:$I$167,9,FALSE)</f>
        <v/>
      </c>
    </row>
    <row r="661">
      <c r="A661" t="n">
        <v>83</v>
      </c>
      <c r="B661" t="inlineStr">
        <is>
          <t>Café gelado em garrafa</t>
        </is>
      </c>
      <c r="C661" t="inlineStr">
        <is>
          <t>Ingrediente</t>
        </is>
      </c>
      <c r="D661" t="inlineStr">
        <is>
          <t>cafe</t>
        </is>
      </c>
      <c r="E661">
        <f>VLOOKUP(D661,Ingredientes!$A$2:$I$167,2,FALSE)</f>
        <v/>
      </c>
      <c r="F661" s="6" t="n">
        <v>100</v>
      </c>
      <c r="G661">
        <f>VLOOKUP(D661,Ingredientes!$A$2:$I$167,4,FALSE)</f>
        <v/>
      </c>
      <c r="H661" s="8">
        <f>F661*VLOOKUP(D661,Ingredientes!$A$2:$I$167,9,FALSE)</f>
        <v/>
      </c>
    </row>
    <row r="662">
      <c r="A662" t="n">
        <v>83</v>
      </c>
      <c r="B662" t="inlineStr">
        <is>
          <t>Café gelado em garrafa</t>
        </is>
      </c>
      <c r="C662" t="inlineStr">
        <is>
          <t>Ingrediente</t>
        </is>
      </c>
      <c r="D662" t="inlineStr">
        <is>
          <t>leite</t>
        </is>
      </c>
      <c r="E662">
        <f>VLOOKUP(D662,Ingredientes!$A$2:$I$167,2,FALSE)</f>
        <v/>
      </c>
      <c r="F662" s="6" t="n">
        <v>1500</v>
      </c>
      <c r="G662">
        <f>VLOOKUP(D662,Ingredientes!$A$2:$I$167,4,FALSE)</f>
        <v/>
      </c>
      <c r="H662" s="8">
        <f>F662*VLOOKUP(D662,Ingredientes!$A$2:$I$167,9,FALSE)</f>
        <v/>
      </c>
    </row>
    <row r="663">
      <c r="A663" t="n">
        <v>83</v>
      </c>
      <c r="B663" t="inlineStr">
        <is>
          <t>Café gelado em garrafa</t>
        </is>
      </c>
      <c r="C663" t="inlineStr">
        <is>
          <t>Ingrediente</t>
        </is>
      </c>
      <c r="D663" t="inlineStr">
        <is>
          <t>lc</t>
        </is>
      </c>
      <c r="E663">
        <f>VLOOKUP(D663,Ingredientes!$A$2:$I$167,2,FALSE)</f>
        <v/>
      </c>
      <c r="F663" s="6" t="n">
        <v>395</v>
      </c>
      <c r="G663">
        <f>VLOOKUP(D663,Ingredientes!$A$2:$I$167,4,FALSE)</f>
        <v/>
      </c>
      <c r="H663" s="8">
        <f>F663*VLOOKUP(D663,Ingredientes!$A$2:$I$167,9,FALSE)</f>
        <v/>
      </c>
    </row>
    <row r="664">
      <c r="A664" t="n">
        <v>83</v>
      </c>
      <c r="B664" t="inlineStr">
        <is>
          <t>Café gelado em garrafa</t>
        </is>
      </c>
      <c r="C664" t="inlineStr">
        <is>
          <t>Ingrediente</t>
        </is>
      </c>
      <c r="D664" t="inlineStr">
        <is>
          <t>acucar</t>
        </is>
      </c>
      <c r="E664">
        <f>VLOOKUP(D664,Ingredientes!$A$2:$I$167,2,FALSE)</f>
        <v/>
      </c>
      <c r="F664" s="6" t="n">
        <v>50</v>
      </c>
      <c r="G664">
        <f>VLOOKUP(D664,Ingredientes!$A$2:$I$167,4,FALSE)</f>
        <v/>
      </c>
      <c r="H664" s="8">
        <f>F664*VLOOKUP(D664,Ingredientes!$A$2:$I$167,9,FALSE)</f>
        <v/>
      </c>
    </row>
    <row r="665">
      <c r="A665" t="n">
        <v>83</v>
      </c>
      <c r="B665" t="inlineStr">
        <is>
          <t>Café gelado em garrafa</t>
        </is>
      </c>
      <c r="C665" t="inlineStr">
        <is>
          <t>Embalagem</t>
        </is>
      </c>
      <c r="D665" t="inlineStr">
        <is>
          <t>garrafa</t>
        </is>
      </c>
      <c r="E665">
        <f>VLOOKUP(D665,Ingredientes!$A$2:$I$167,2,FALSE)</f>
        <v/>
      </c>
      <c r="F665" s="6" t="n">
        <v>1</v>
      </c>
      <c r="G665">
        <f>VLOOKUP(D665,Ingredientes!$A$2:$I$167,4,FALSE)&amp;". por unidade"</f>
        <v/>
      </c>
      <c r="H665" s="8">
        <f>F665*VLOOKUP(D665,Ingredientes!$A$2:$I$167,9,FALSE)</f>
        <v/>
      </c>
    </row>
    <row r="666">
      <c r="A666" t="n">
        <v>84</v>
      </c>
      <c r="B666" t="inlineStr">
        <is>
          <t>Chocolate quente em garrafa (inverno)</t>
        </is>
      </c>
      <c r="C666" t="inlineStr">
        <is>
          <t>Ingrediente</t>
        </is>
      </c>
      <c r="D666" t="inlineStr">
        <is>
          <t>leite</t>
        </is>
      </c>
      <c r="E666">
        <f>VLOOKUP(D666,Ingredientes!$A$2:$I$167,2,FALSE)</f>
        <v/>
      </c>
      <c r="F666" s="6" t="n">
        <v>2000</v>
      </c>
      <c r="G666">
        <f>VLOOKUP(D666,Ingredientes!$A$2:$I$167,4,FALSE)</f>
        <v/>
      </c>
      <c r="H666" s="8">
        <f>F666*VLOOKUP(D666,Ingredientes!$A$2:$I$167,9,FALSE)</f>
        <v/>
      </c>
    </row>
    <row r="667">
      <c r="A667" t="n">
        <v>84</v>
      </c>
      <c r="B667" t="inlineStr">
        <is>
          <t>Chocolate quente em garrafa (inverno)</t>
        </is>
      </c>
      <c r="C667" t="inlineStr">
        <is>
          <t>Ingrediente</t>
        </is>
      </c>
      <c r="D667" t="inlineStr">
        <is>
          <t>choc</t>
        </is>
      </c>
      <c r="E667">
        <f>VLOOKUP(D667,Ingredientes!$A$2:$I$167,2,FALSE)</f>
        <v/>
      </c>
      <c r="F667" s="6" t="n">
        <v>100</v>
      </c>
      <c r="G667">
        <f>VLOOKUP(D667,Ingredientes!$A$2:$I$167,4,FALSE)</f>
        <v/>
      </c>
      <c r="H667" s="8">
        <f>F667*VLOOKUP(D667,Ingredientes!$A$2:$I$167,9,FALSE)</f>
        <v/>
      </c>
    </row>
    <row r="668">
      <c r="A668" t="n">
        <v>84</v>
      </c>
      <c r="B668" t="inlineStr">
        <is>
          <t>Chocolate quente em garrafa (inverno)</t>
        </is>
      </c>
      <c r="C668" t="inlineStr">
        <is>
          <t>Ingrediente</t>
        </is>
      </c>
      <c r="D668" t="inlineStr">
        <is>
          <t>lc</t>
        </is>
      </c>
      <c r="E668">
        <f>VLOOKUP(D668,Ingredientes!$A$2:$I$167,2,FALSE)</f>
        <v/>
      </c>
      <c r="F668" s="6" t="n">
        <v>395</v>
      </c>
      <c r="G668">
        <f>VLOOKUP(D668,Ingredientes!$A$2:$I$167,4,FALSE)</f>
        <v/>
      </c>
      <c r="H668" s="8">
        <f>F668*VLOOKUP(D668,Ingredientes!$A$2:$I$167,9,FALSE)</f>
        <v/>
      </c>
    </row>
    <row r="669">
      <c r="A669" t="n">
        <v>84</v>
      </c>
      <c r="B669" t="inlineStr">
        <is>
          <t>Chocolate quente em garrafa (inverno)</t>
        </is>
      </c>
      <c r="C669" t="inlineStr">
        <is>
          <t>Ingrediente</t>
        </is>
      </c>
      <c r="D669" t="inlineStr">
        <is>
          <t>amido</t>
        </is>
      </c>
      <c r="E669">
        <f>VLOOKUP(D669,Ingredientes!$A$2:$I$167,2,FALSE)</f>
        <v/>
      </c>
      <c r="F669" s="6" t="n">
        <v>30</v>
      </c>
      <c r="G669">
        <f>VLOOKUP(D669,Ingredientes!$A$2:$I$167,4,FALSE)</f>
        <v/>
      </c>
      <c r="H669" s="8">
        <f>F669*VLOOKUP(D669,Ingredientes!$A$2:$I$167,9,FALSE)</f>
        <v/>
      </c>
    </row>
    <row r="670">
      <c r="A670" t="n">
        <v>84</v>
      </c>
      <c r="B670" t="inlineStr">
        <is>
          <t>Chocolate quente em garrafa (inverno)</t>
        </is>
      </c>
      <c r="C670" t="inlineStr">
        <is>
          <t>Ingrediente</t>
        </is>
      </c>
      <c r="D670" t="inlineStr">
        <is>
          <t>cl</t>
        </is>
      </c>
      <c r="E670">
        <f>VLOOKUP(D670,Ingredientes!$A$2:$I$167,2,FALSE)</f>
        <v/>
      </c>
      <c r="F670" s="6" t="n">
        <v>200</v>
      </c>
      <c r="G670">
        <f>VLOOKUP(D670,Ingredientes!$A$2:$I$167,4,FALSE)</f>
        <v/>
      </c>
      <c r="H670" s="8">
        <f>F670*VLOOKUP(D670,Ingredientes!$A$2:$I$167,9,FALSE)</f>
        <v/>
      </c>
    </row>
    <row r="671">
      <c r="A671" t="n">
        <v>84</v>
      </c>
      <c r="B671" t="inlineStr">
        <is>
          <t>Chocolate quente em garrafa (inverno)</t>
        </is>
      </c>
      <c r="C671" t="inlineStr">
        <is>
          <t>Embalagem</t>
        </is>
      </c>
      <c r="D671" t="inlineStr">
        <is>
          <t>garrafa</t>
        </is>
      </c>
      <c r="E671">
        <f>VLOOKUP(D671,Ingredientes!$A$2:$I$167,2,FALSE)</f>
        <v/>
      </c>
      <c r="F671" s="6" t="n">
        <v>1</v>
      </c>
      <c r="G671">
        <f>VLOOKUP(D671,Ingredientes!$A$2:$I$167,4,FALSE)&amp;". por unidade"</f>
        <v/>
      </c>
      <c r="H671" s="8">
        <f>F671*VLOOKUP(D671,Ingredientes!$A$2:$I$167,9,FALSE)</f>
        <v/>
      </c>
    </row>
    <row r="672">
      <c r="A672" t="n">
        <v>85</v>
      </c>
      <c r="B672" t="inlineStr">
        <is>
          <t>Soda italiana e drinks sem álcool para festas</t>
        </is>
      </c>
      <c r="C672" t="inlineStr">
        <is>
          <t>Ingrediente</t>
        </is>
      </c>
      <c r="D672" t="inlineStr">
        <is>
          <t>limao</t>
        </is>
      </c>
      <c r="E672">
        <f>VLOOKUP(D672,Ingredientes!$A$2:$I$167,2,FALSE)</f>
        <v/>
      </c>
      <c r="F672" s="6" t="n">
        <v>500</v>
      </c>
      <c r="G672">
        <f>VLOOKUP(D672,Ingredientes!$A$2:$I$167,4,FALSE)</f>
        <v/>
      </c>
      <c r="H672" s="8">
        <f>F672*VLOOKUP(D672,Ingredientes!$A$2:$I$167,9,FALSE)</f>
        <v/>
      </c>
    </row>
    <row r="673">
      <c r="A673" t="n">
        <v>85</v>
      </c>
      <c r="B673" t="inlineStr">
        <is>
          <t>Soda italiana e drinks sem álcool para festas</t>
        </is>
      </c>
      <c r="C673" t="inlineStr">
        <is>
          <t>Ingrediente</t>
        </is>
      </c>
      <c r="D673" t="inlineStr">
        <is>
          <t>morango</t>
        </is>
      </c>
      <c r="E673">
        <f>VLOOKUP(D673,Ingredientes!$A$2:$I$167,2,FALSE)</f>
        <v/>
      </c>
      <c r="F673" s="6" t="n">
        <v>400</v>
      </c>
      <c r="G673">
        <f>VLOOKUP(D673,Ingredientes!$A$2:$I$167,4,FALSE)</f>
        <v/>
      </c>
      <c r="H673" s="8">
        <f>F673*VLOOKUP(D673,Ingredientes!$A$2:$I$167,9,FALSE)</f>
        <v/>
      </c>
    </row>
    <row r="674">
      <c r="A674" t="n">
        <v>85</v>
      </c>
      <c r="B674" t="inlineStr">
        <is>
          <t>Soda italiana e drinks sem álcool para festas</t>
        </is>
      </c>
      <c r="C674" t="inlineStr">
        <is>
          <t>Ingrediente</t>
        </is>
      </c>
      <c r="D674" t="inlineStr">
        <is>
          <t>polpa</t>
        </is>
      </c>
      <c r="E674">
        <f>VLOOKUP(D674,Ingredientes!$A$2:$I$167,2,FALSE)</f>
        <v/>
      </c>
      <c r="F674" s="6" t="n">
        <v>300</v>
      </c>
      <c r="G674">
        <f>VLOOKUP(D674,Ingredientes!$A$2:$I$167,4,FALSE)</f>
        <v/>
      </c>
      <c r="H674" s="8">
        <f>F674*VLOOKUP(D674,Ingredientes!$A$2:$I$167,9,FALSE)</f>
        <v/>
      </c>
    </row>
    <row r="675">
      <c r="A675" t="n">
        <v>85</v>
      </c>
      <c r="B675" t="inlineStr">
        <is>
          <t>Soda italiana e drinks sem álcool para festas</t>
        </is>
      </c>
      <c r="C675" t="inlineStr">
        <is>
          <t>Ingrediente</t>
        </is>
      </c>
      <c r="D675" t="inlineStr">
        <is>
          <t>acucar</t>
        </is>
      </c>
      <c r="E675">
        <f>VLOOKUP(D675,Ingredientes!$A$2:$I$167,2,FALSE)</f>
        <v/>
      </c>
      <c r="F675" s="6" t="n">
        <v>250</v>
      </c>
      <c r="G675">
        <f>VLOOKUP(D675,Ingredientes!$A$2:$I$167,4,FALSE)</f>
        <v/>
      </c>
      <c r="H675" s="8">
        <f>F675*VLOOKUP(D675,Ingredientes!$A$2:$I$167,9,FALSE)</f>
        <v/>
      </c>
    </row>
    <row r="676">
      <c r="A676" t="n">
        <v>85</v>
      </c>
      <c r="B676" t="inlineStr">
        <is>
          <t>Soda italiana e drinks sem álcool para festas</t>
        </is>
      </c>
      <c r="C676" t="inlineStr">
        <is>
          <t>Embalagem</t>
        </is>
      </c>
      <c r="D676" t="inlineStr">
        <is>
          <t>garrafa</t>
        </is>
      </c>
      <c r="E676">
        <f>VLOOKUP(D676,Ingredientes!$A$2:$I$167,2,FALSE)</f>
        <v/>
      </c>
      <c r="F676" s="6" t="n">
        <v>1</v>
      </c>
      <c r="G676">
        <f>VLOOKUP(D676,Ingredientes!$A$2:$I$167,4,FALSE)&amp;". por unidade"</f>
        <v/>
      </c>
      <c r="H676" s="8">
        <f>F676*VLOOKUP(D676,Ingredientes!$A$2:$I$167,9,FALSE)</f>
        <v/>
      </c>
    </row>
    <row r="677">
      <c r="A677" t="n">
        <v>86</v>
      </c>
      <c r="B677" t="inlineStr">
        <is>
          <t>Vitaminas e smoothies</t>
        </is>
      </c>
      <c r="C677" t="inlineStr">
        <is>
          <t>Ingrediente</t>
        </is>
      </c>
      <c r="D677" t="inlineStr">
        <is>
          <t>banana</t>
        </is>
      </c>
      <c r="E677">
        <f>VLOOKUP(D677,Ingredientes!$A$2:$I$167,2,FALSE)</f>
        <v/>
      </c>
      <c r="F677" s="6" t="n">
        <v>1000</v>
      </c>
      <c r="G677">
        <f>VLOOKUP(D677,Ingredientes!$A$2:$I$167,4,FALSE)</f>
        <v/>
      </c>
      <c r="H677" s="8">
        <f>F677*VLOOKUP(D677,Ingredientes!$A$2:$I$167,9,FALSE)</f>
        <v/>
      </c>
    </row>
    <row r="678">
      <c r="A678" t="n">
        <v>86</v>
      </c>
      <c r="B678" t="inlineStr">
        <is>
          <t>Vitaminas e smoothies</t>
        </is>
      </c>
      <c r="C678" t="inlineStr">
        <is>
          <t>Ingrediente</t>
        </is>
      </c>
      <c r="D678" t="inlineStr">
        <is>
          <t>mamao</t>
        </is>
      </c>
      <c r="E678">
        <f>VLOOKUP(D678,Ingredientes!$A$2:$I$167,2,FALSE)</f>
        <v/>
      </c>
      <c r="F678" s="6" t="n">
        <v>1200</v>
      </c>
      <c r="G678">
        <f>VLOOKUP(D678,Ingredientes!$A$2:$I$167,4,FALSE)</f>
        <v/>
      </c>
      <c r="H678" s="8">
        <f>F678*VLOOKUP(D678,Ingredientes!$A$2:$I$167,9,FALSE)</f>
        <v/>
      </c>
    </row>
    <row r="679">
      <c r="A679" t="n">
        <v>86</v>
      </c>
      <c r="B679" t="inlineStr">
        <is>
          <t>Vitaminas e smoothies</t>
        </is>
      </c>
      <c r="C679" t="inlineStr">
        <is>
          <t>Ingrediente</t>
        </is>
      </c>
      <c r="D679" t="inlineStr">
        <is>
          <t>leite</t>
        </is>
      </c>
      <c r="E679">
        <f>VLOOKUP(D679,Ingredientes!$A$2:$I$167,2,FALSE)</f>
        <v/>
      </c>
      <c r="F679" s="6" t="n">
        <v>1500</v>
      </c>
      <c r="G679">
        <f>VLOOKUP(D679,Ingredientes!$A$2:$I$167,4,FALSE)</f>
        <v/>
      </c>
      <c r="H679" s="8">
        <f>F679*VLOOKUP(D679,Ingredientes!$A$2:$I$167,9,FALSE)</f>
        <v/>
      </c>
    </row>
    <row r="680">
      <c r="A680" t="n">
        <v>86</v>
      </c>
      <c r="B680" t="inlineStr">
        <is>
          <t>Vitaminas e smoothies</t>
        </is>
      </c>
      <c r="C680" t="inlineStr">
        <is>
          <t>Ingrediente</t>
        </is>
      </c>
      <c r="D680" t="inlineStr">
        <is>
          <t>aveia</t>
        </is>
      </c>
      <c r="E680">
        <f>VLOOKUP(D680,Ingredientes!$A$2:$I$167,2,FALSE)</f>
        <v/>
      </c>
      <c r="F680" s="6" t="n">
        <v>100</v>
      </c>
      <c r="G680">
        <f>VLOOKUP(D680,Ingredientes!$A$2:$I$167,4,FALSE)</f>
        <v/>
      </c>
      <c r="H680" s="8">
        <f>F680*VLOOKUP(D680,Ingredientes!$A$2:$I$167,9,FALSE)</f>
        <v/>
      </c>
    </row>
    <row r="681">
      <c r="A681" t="n">
        <v>86</v>
      </c>
      <c r="B681" t="inlineStr">
        <is>
          <t>Vitaminas e smoothies</t>
        </is>
      </c>
      <c r="C681" t="inlineStr">
        <is>
          <t>Ingrediente</t>
        </is>
      </c>
      <c r="D681" t="inlineStr">
        <is>
          <t>mel</t>
        </is>
      </c>
      <c r="E681">
        <f>VLOOKUP(D681,Ingredientes!$A$2:$I$167,2,FALSE)</f>
        <v/>
      </c>
      <c r="F681" s="6" t="n">
        <v>50</v>
      </c>
      <c r="G681">
        <f>VLOOKUP(D681,Ingredientes!$A$2:$I$167,4,FALSE)</f>
        <v/>
      </c>
      <c r="H681" s="8">
        <f>F681*VLOOKUP(D681,Ingredientes!$A$2:$I$167,9,FALSE)</f>
        <v/>
      </c>
    </row>
    <row r="682">
      <c r="A682" t="n">
        <v>86</v>
      </c>
      <c r="B682" t="inlineStr">
        <is>
          <t>Vitaminas e smoothies</t>
        </is>
      </c>
      <c r="C682" t="inlineStr">
        <is>
          <t>Embalagem</t>
        </is>
      </c>
      <c r="D682" t="inlineStr">
        <is>
          <t>garrafa</t>
        </is>
      </c>
      <c r="E682">
        <f>VLOOKUP(D682,Ingredientes!$A$2:$I$167,2,FALSE)</f>
        <v/>
      </c>
      <c r="F682" s="6" t="n">
        <v>1</v>
      </c>
      <c r="G682">
        <f>VLOOKUP(D682,Ingredientes!$A$2:$I$167,4,FALSE)&amp;". por unidade"</f>
        <v/>
      </c>
      <c r="H682" s="8">
        <f>F682*VLOOKUP(D682,Ingredientes!$A$2:$I$167,9,FALSE)</f>
        <v/>
      </c>
    </row>
    <row r="683">
      <c r="A683" t="n">
        <v>87</v>
      </c>
      <c r="B683" t="inlineStr">
        <is>
          <t>Pão caseiro por encomenda</t>
        </is>
      </c>
      <c r="C683" t="inlineStr">
        <is>
          <t>Ingrediente</t>
        </is>
      </c>
      <c r="D683" t="inlineStr">
        <is>
          <t>trigo</t>
        </is>
      </c>
      <c r="E683">
        <f>VLOOKUP(D683,Ingredientes!$A$2:$I$167,2,FALSE)</f>
        <v/>
      </c>
      <c r="F683" s="6" t="n">
        <v>1000</v>
      </c>
      <c r="G683">
        <f>VLOOKUP(D683,Ingredientes!$A$2:$I$167,4,FALSE)</f>
        <v/>
      </c>
      <c r="H683" s="8">
        <f>F683*VLOOKUP(D683,Ingredientes!$A$2:$I$167,9,FALSE)</f>
        <v/>
      </c>
    </row>
    <row r="684">
      <c r="A684" t="n">
        <v>87</v>
      </c>
      <c r="B684" t="inlineStr">
        <is>
          <t>Pão caseiro por encomenda</t>
        </is>
      </c>
      <c r="C684" t="inlineStr">
        <is>
          <t>Ingrediente</t>
        </is>
      </c>
      <c r="D684" t="inlineStr">
        <is>
          <t>fbio</t>
        </is>
      </c>
      <c r="E684">
        <f>VLOOKUP(D684,Ingredientes!$A$2:$I$167,2,FALSE)</f>
        <v/>
      </c>
      <c r="F684" s="6" t="n">
        <v>10</v>
      </c>
      <c r="G684">
        <f>VLOOKUP(D684,Ingredientes!$A$2:$I$167,4,FALSE)</f>
        <v/>
      </c>
      <c r="H684" s="8">
        <f>F684*VLOOKUP(D684,Ingredientes!$A$2:$I$167,9,FALSE)</f>
        <v/>
      </c>
    </row>
    <row r="685">
      <c r="A685" t="n">
        <v>87</v>
      </c>
      <c r="B685" t="inlineStr">
        <is>
          <t>Pão caseiro por encomenda</t>
        </is>
      </c>
      <c r="C685" t="inlineStr">
        <is>
          <t>Ingrediente</t>
        </is>
      </c>
      <c r="D685" t="inlineStr">
        <is>
          <t>acucar</t>
        </is>
      </c>
      <c r="E685">
        <f>VLOOKUP(D685,Ingredientes!$A$2:$I$167,2,FALSE)</f>
        <v/>
      </c>
      <c r="F685" s="6" t="n">
        <v>60</v>
      </c>
      <c r="G685">
        <f>VLOOKUP(D685,Ingredientes!$A$2:$I$167,4,FALSE)</f>
        <v/>
      </c>
      <c r="H685" s="8">
        <f>F685*VLOOKUP(D685,Ingredientes!$A$2:$I$167,9,FALSE)</f>
        <v/>
      </c>
    </row>
    <row r="686">
      <c r="A686" t="n">
        <v>87</v>
      </c>
      <c r="B686" t="inlineStr">
        <is>
          <t>Pão caseiro por encomenda</t>
        </is>
      </c>
      <c r="C686" t="inlineStr">
        <is>
          <t>Ingrediente</t>
        </is>
      </c>
      <c r="D686" t="inlineStr">
        <is>
          <t>oleo</t>
        </is>
      </c>
      <c r="E686">
        <f>VLOOKUP(D686,Ingredientes!$A$2:$I$167,2,FALSE)</f>
        <v/>
      </c>
      <c r="F686" s="6" t="n">
        <v>80</v>
      </c>
      <c r="G686">
        <f>VLOOKUP(D686,Ingredientes!$A$2:$I$167,4,FALSE)</f>
        <v/>
      </c>
      <c r="H686" s="8">
        <f>F686*VLOOKUP(D686,Ingredientes!$A$2:$I$167,9,FALSE)</f>
        <v/>
      </c>
    </row>
    <row r="687">
      <c r="A687" t="n">
        <v>87</v>
      </c>
      <c r="B687" t="inlineStr">
        <is>
          <t>Pão caseiro por encomenda</t>
        </is>
      </c>
      <c r="C687" t="inlineStr">
        <is>
          <t>Ingrediente</t>
        </is>
      </c>
      <c r="D687" t="inlineStr">
        <is>
          <t>leite</t>
        </is>
      </c>
      <c r="E687">
        <f>VLOOKUP(D687,Ingredientes!$A$2:$I$167,2,FALSE)</f>
        <v/>
      </c>
      <c r="F687" s="6" t="n">
        <v>300</v>
      </c>
      <c r="G687">
        <f>VLOOKUP(D687,Ingredientes!$A$2:$I$167,4,FALSE)</f>
        <v/>
      </c>
      <c r="H687" s="8">
        <f>F687*VLOOKUP(D687,Ingredientes!$A$2:$I$167,9,FALSE)</f>
        <v/>
      </c>
    </row>
    <row r="688">
      <c r="A688" t="n">
        <v>87</v>
      </c>
      <c r="B688" t="inlineStr">
        <is>
          <t>Pão caseiro por encomenda</t>
        </is>
      </c>
      <c r="C688" t="inlineStr">
        <is>
          <t>Ingrediente</t>
        </is>
      </c>
      <c r="D688" t="inlineStr">
        <is>
          <t>ovo</t>
        </is>
      </c>
      <c r="E688">
        <f>VLOOKUP(D688,Ingredientes!$A$2:$I$167,2,FALSE)</f>
        <v/>
      </c>
      <c r="F688" s="6" t="n">
        <v>1</v>
      </c>
      <c r="G688">
        <f>VLOOKUP(D688,Ingredientes!$A$2:$I$167,4,FALSE)</f>
        <v/>
      </c>
      <c r="H688" s="8">
        <f>F688*VLOOKUP(D688,Ingredientes!$A$2:$I$167,9,FALSE)</f>
        <v/>
      </c>
    </row>
    <row r="689">
      <c r="A689" t="n">
        <v>87</v>
      </c>
      <c r="B689" t="inlineStr">
        <is>
          <t>Pão caseiro por encomenda</t>
        </is>
      </c>
      <c r="C689" t="inlineStr">
        <is>
          <t>Ingrediente</t>
        </is>
      </c>
      <c r="D689" t="inlineStr">
        <is>
          <t>sal</t>
        </is>
      </c>
      <c r="E689">
        <f>VLOOKUP(D689,Ingredientes!$A$2:$I$167,2,FALSE)</f>
        <v/>
      </c>
      <c r="F689" s="6" t="n">
        <v>15</v>
      </c>
      <c r="G689">
        <f>VLOOKUP(D689,Ingredientes!$A$2:$I$167,4,FALSE)</f>
        <v/>
      </c>
      <c r="H689" s="8">
        <f>F689*VLOOKUP(D689,Ingredientes!$A$2:$I$167,9,FALSE)</f>
        <v/>
      </c>
    </row>
    <row r="690">
      <c r="A690" t="n">
        <v>87</v>
      </c>
      <c r="B690" t="inlineStr">
        <is>
          <t>Pão caseiro por encomenda</t>
        </is>
      </c>
      <c r="C690" t="inlineStr">
        <is>
          <t>Embalagem</t>
        </is>
      </c>
      <c r="D690" t="inlineStr">
        <is>
          <t>skraft</t>
        </is>
      </c>
      <c r="E690">
        <f>VLOOKUP(D690,Ingredientes!$A$2:$I$167,2,FALSE)</f>
        <v/>
      </c>
      <c r="F690" s="6" t="n">
        <v>1</v>
      </c>
      <c r="G690">
        <f>VLOOKUP(D690,Ingredientes!$A$2:$I$167,4,FALSE)&amp;". por unidade"</f>
        <v/>
      </c>
      <c r="H690" s="8">
        <f>F690*VLOOKUP(D690,Ingredientes!$A$2:$I$167,9,FALSE)</f>
        <v/>
      </c>
    </row>
    <row r="691">
      <c r="A691" t="n">
        <v>88</v>
      </c>
      <c r="B691" t="inlineStr">
        <is>
          <t>Pão de queijo assado e congelado</t>
        </is>
      </c>
      <c r="C691" t="inlineStr">
        <is>
          <t>Ingrediente</t>
        </is>
      </c>
      <c r="D691" t="inlineStr">
        <is>
          <t>polvd</t>
        </is>
      </c>
      <c r="E691">
        <f>VLOOKUP(D691,Ingredientes!$A$2:$I$167,2,FALSE)</f>
        <v/>
      </c>
      <c r="F691" s="6" t="n">
        <v>500</v>
      </c>
      <c r="G691">
        <f>VLOOKUP(D691,Ingredientes!$A$2:$I$167,4,FALSE)</f>
        <v/>
      </c>
      <c r="H691" s="8">
        <f>F691*VLOOKUP(D691,Ingredientes!$A$2:$I$167,9,FALSE)</f>
        <v/>
      </c>
    </row>
    <row r="692">
      <c r="A692" t="n">
        <v>88</v>
      </c>
      <c r="B692" t="inlineStr">
        <is>
          <t>Pão de queijo assado e congelado</t>
        </is>
      </c>
      <c r="C692" t="inlineStr">
        <is>
          <t>Ingrediente</t>
        </is>
      </c>
      <c r="D692" t="inlineStr">
        <is>
          <t>leite</t>
        </is>
      </c>
      <c r="E692">
        <f>VLOOKUP(D692,Ingredientes!$A$2:$I$167,2,FALSE)</f>
        <v/>
      </c>
      <c r="F692" s="6" t="n">
        <v>250</v>
      </c>
      <c r="G692">
        <f>VLOOKUP(D692,Ingredientes!$A$2:$I$167,4,FALSE)</f>
        <v/>
      </c>
      <c r="H692" s="8">
        <f>F692*VLOOKUP(D692,Ingredientes!$A$2:$I$167,9,FALSE)</f>
        <v/>
      </c>
    </row>
    <row r="693">
      <c r="A693" t="n">
        <v>88</v>
      </c>
      <c r="B693" t="inlineStr">
        <is>
          <t>Pão de queijo assado e congelado</t>
        </is>
      </c>
      <c r="C693" t="inlineStr">
        <is>
          <t>Ingrediente</t>
        </is>
      </c>
      <c r="D693" t="inlineStr">
        <is>
          <t>oleo</t>
        </is>
      </c>
      <c r="E693">
        <f>VLOOKUP(D693,Ingredientes!$A$2:$I$167,2,FALSE)</f>
        <v/>
      </c>
      <c r="F693" s="6" t="n">
        <v>125</v>
      </c>
      <c r="G693">
        <f>VLOOKUP(D693,Ingredientes!$A$2:$I$167,4,FALSE)</f>
        <v/>
      </c>
      <c r="H693" s="8">
        <f>F693*VLOOKUP(D693,Ingredientes!$A$2:$I$167,9,FALSE)</f>
        <v/>
      </c>
    </row>
    <row r="694">
      <c r="A694" t="n">
        <v>88</v>
      </c>
      <c r="B694" t="inlineStr">
        <is>
          <t>Pão de queijo assado e congelado</t>
        </is>
      </c>
      <c r="C694" t="inlineStr">
        <is>
          <t>Ingrediente</t>
        </is>
      </c>
      <c r="D694" t="inlineStr">
        <is>
          <t>ovo</t>
        </is>
      </c>
      <c r="E694">
        <f>VLOOKUP(D694,Ingredientes!$A$2:$I$167,2,FALSE)</f>
        <v/>
      </c>
      <c r="F694" s="6" t="n">
        <v>3</v>
      </c>
      <c r="G694">
        <f>VLOOKUP(D694,Ingredientes!$A$2:$I$167,4,FALSE)</f>
        <v/>
      </c>
      <c r="H694" s="8">
        <f>F694*VLOOKUP(D694,Ingredientes!$A$2:$I$167,9,FALSE)</f>
        <v/>
      </c>
    </row>
    <row r="695">
      <c r="A695" t="n">
        <v>88</v>
      </c>
      <c r="B695" t="inlineStr">
        <is>
          <t>Pão de queijo assado e congelado</t>
        </is>
      </c>
      <c r="C695" t="inlineStr">
        <is>
          <t>Ingrediente</t>
        </is>
      </c>
      <c r="D695" t="inlineStr">
        <is>
          <t>mus</t>
        </is>
      </c>
      <c r="E695">
        <f>VLOOKUP(D695,Ingredientes!$A$2:$I$167,2,FALSE)</f>
        <v/>
      </c>
      <c r="F695" s="6" t="n">
        <v>200</v>
      </c>
      <c r="G695">
        <f>VLOOKUP(D695,Ingredientes!$A$2:$I$167,4,FALSE)</f>
        <v/>
      </c>
      <c r="H695" s="8">
        <f>F695*VLOOKUP(D695,Ingredientes!$A$2:$I$167,9,FALSE)</f>
        <v/>
      </c>
    </row>
    <row r="696">
      <c r="A696" t="n">
        <v>88</v>
      </c>
      <c r="B696" t="inlineStr">
        <is>
          <t>Pão de queijo assado e congelado</t>
        </is>
      </c>
      <c r="C696" t="inlineStr">
        <is>
          <t>Ingrediente</t>
        </is>
      </c>
      <c r="D696" t="inlineStr">
        <is>
          <t>parm</t>
        </is>
      </c>
      <c r="E696">
        <f>VLOOKUP(D696,Ingredientes!$A$2:$I$167,2,FALSE)</f>
        <v/>
      </c>
      <c r="F696" s="6" t="n">
        <v>100</v>
      </c>
      <c r="G696">
        <f>VLOOKUP(D696,Ingredientes!$A$2:$I$167,4,FALSE)</f>
        <v/>
      </c>
      <c r="H696" s="8">
        <f>F696*VLOOKUP(D696,Ingredientes!$A$2:$I$167,9,FALSE)</f>
        <v/>
      </c>
    </row>
    <row r="697">
      <c r="A697" t="n">
        <v>88</v>
      </c>
      <c r="B697" t="inlineStr">
        <is>
          <t>Pão de queijo assado e congelado</t>
        </is>
      </c>
      <c r="C697" t="inlineStr">
        <is>
          <t>Ingrediente</t>
        </is>
      </c>
      <c r="D697" t="inlineStr">
        <is>
          <t>sal</t>
        </is>
      </c>
      <c r="E697">
        <f>VLOOKUP(D697,Ingredientes!$A$2:$I$167,2,FALSE)</f>
        <v/>
      </c>
      <c r="F697" s="6" t="n">
        <v>10</v>
      </c>
      <c r="G697">
        <f>VLOOKUP(D697,Ingredientes!$A$2:$I$167,4,FALSE)</f>
        <v/>
      </c>
      <c r="H697" s="8">
        <f>F697*VLOOKUP(D697,Ingredientes!$A$2:$I$167,9,FALSE)</f>
        <v/>
      </c>
    </row>
    <row r="698">
      <c r="A698" t="n">
        <v>88</v>
      </c>
      <c r="B698" t="inlineStr">
        <is>
          <t>Pão de queijo assado e congelado</t>
        </is>
      </c>
      <c r="C698" t="inlineStr">
        <is>
          <t>Embalagem</t>
        </is>
      </c>
      <c r="D698" t="inlineStr">
        <is>
          <t>sfreezer</t>
        </is>
      </c>
      <c r="E698">
        <f>VLOOKUP(D698,Ingredientes!$A$2:$I$167,2,FALSE)</f>
        <v/>
      </c>
      <c r="F698" s="6" t="n">
        <v>0.04</v>
      </c>
      <c r="G698">
        <f>VLOOKUP(D698,Ingredientes!$A$2:$I$167,4,FALSE)&amp;". por unidade"</f>
        <v/>
      </c>
      <c r="H698" s="8">
        <f>F698*VLOOKUP(D698,Ingredientes!$A$2:$I$167,9,FALSE)</f>
        <v/>
      </c>
    </row>
    <row r="699">
      <c r="A699" t="n">
        <v>89</v>
      </c>
      <c r="B699" t="inlineStr">
        <is>
          <t>Biscoito de polvilho</t>
        </is>
      </c>
      <c r="C699" t="inlineStr">
        <is>
          <t>Ingrediente</t>
        </is>
      </c>
      <c r="D699" t="inlineStr">
        <is>
          <t>polva</t>
        </is>
      </c>
      <c r="E699">
        <f>VLOOKUP(D699,Ingredientes!$A$2:$I$167,2,FALSE)</f>
        <v/>
      </c>
      <c r="F699" s="6" t="n">
        <v>500</v>
      </c>
      <c r="G699">
        <f>VLOOKUP(D699,Ingredientes!$A$2:$I$167,4,FALSE)</f>
        <v/>
      </c>
      <c r="H699" s="8">
        <f>F699*VLOOKUP(D699,Ingredientes!$A$2:$I$167,9,FALSE)</f>
        <v/>
      </c>
    </row>
    <row r="700">
      <c r="A700" t="n">
        <v>89</v>
      </c>
      <c r="B700" t="inlineStr">
        <is>
          <t>Biscoito de polvilho</t>
        </is>
      </c>
      <c r="C700" t="inlineStr">
        <is>
          <t>Ingrediente</t>
        </is>
      </c>
      <c r="D700" t="inlineStr">
        <is>
          <t>leite</t>
        </is>
      </c>
      <c r="E700">
        <f>VLOOKUP(D700,Ingredientes!$A$2:$I$167,2,FALSE)</f>
        <v/>
      </c>
      <c r="F700" s="6" t="n">
        <v>250</v>
      </c>
      <c r="G700">
        <f>VLOOKUP(D700,Ingredientes!$A$2:$I$167,4,FALSE)</f>
        <v/>
      </c>
      <c r="H700" s="8">
        <f>F700*VLOOKUP(D700,Ingredientes!$A$2:$I$167,9,FALSE)</f>
        <v/>
      </c>
    </row>
    <row r="701">
      <c r="A701" t="n">
        <v>89</v>
      </c>
      <c r="B701" t="inlineStr">
        <is>
          <t>Biscoito de polvilho</t>
        </is>
      </c>
      <c r="C701" t="inlineStr">
        <is>
          <t>Ingrediente</t>
        </is>
      </c>
      <c r="D701" t="inlineStr">
        <is>
          <t>oleo</t>
        </is>
      </c>
      <c r="E701">
        <f>VLOOKUP(D701,Ingredientes!$A$2:$I$167,2,FALSE)</f>
        <v/>
      </c>
      <c r="F701" s="6" t="n">
        <v>250</v>
      </c>
      <c r="G701">
        <f>VLOOKUP(D701,Ingredientes!$A$2:$I$167,4,FALSE)</f>
        <v/>
      </c>
      <c r="H701" s="8">
        <f>F701*VLOOKUP(D701,Ingredientes!$A$2:$I$167,9,FALSE)</f>
        <v/>
      </c>
    </row>
    <row r="702">
      <c r="A702" t="n">
        <v>89</v>
      </c>
      <c r="B702" t="inlineStr">
        <is>
          <t>Biscoito de polvilho</t>
        </is>
      </c>
      <c r="C702" t="inlineStr">
        <is>
          <t>Ingrediente</t>
        </is>
      </c>
      <c r="D702" t="inlineStr">
        <is>
          <t>ovo</t>
        </is>
      </c>
      <c r="E702">
        <f>VLOOKUP(D702,Ingredientes!$A$2:$I$167,2,FALSE)</f>
        <v/>
      </c>
      <c r="F702" s="6" t="n">
        <v>2</v>
      </c>
      <c r="G702">
        <f>VLOOKUP(D702,Ingredientes!$A$2:$I$167,4,FALSE)</f>
        <v/>
      </c>
      <c r="H702" s="8">
        <f>F702*VLOOKUP(D702,Ingredientes!$A$2:$I$167,9,FALSE)</f>
        <v/>
      </c>
    </row>
    <row r="703">
      <c r="A703" t="n">
        <v>89</v>
      </c>
      <c r="B703" t="inlineStr">
        <is>
          <t>Biscoito de polvilho</t>
        </is>
      </c>
      <c r="C703" t="inlineStr">
        <is>
          <t>Ingrediente</t>
        </is>
      </c>
      <c r="D703" t="inlineStr">
        <is>
          <t>sal</t>
        </is>
      </c>
      <c r="E703">
        <f>VLOOKUP(D703,Ingredientes!$A$2:$I$167,2,FALSE)</f>
        <v/>
      </c>
      <c r="F703" s="6" t="n">
        <v>10</v>
      </c>
      <c r="G703">
        <f>VLOOKUP(D703,Ingredientes!$A$2:$I$167,4,FALSE)</f>
        <v/>
      </c>
      <c r="H703" s="8">
        <f>F703*VLOOKUP(D703,Ingredientes!$A$2:$I$167,9,FALSE)</f>
        <v/>
      </c>
    </row>
    <row r="704">
      <c r="A704" t="n">
        <v>89</v>
      </c>
      <c r="B704" t="inlineStr">
        <is>
          <t>Biscoito de polvilho</t>
        </is>
      </c>
      <c r="C704" t="inlineStr">
        <is>
          <t>Embalagem</t>
        </is>
      </c>
      <c r="D704" t="inlineStr">
        <is>
          <t>celo</t>
        </is>
      </c>
      <c r="E704">
        <f>VLOOKUP(D704,Ingredientes!$A$2:$I$167,2,FALSE)</f>
        <v/>
      </c>
      <c r="F704" s="6" t="n">
        <v>1</v>
      </c>
      <c r="G704">
        <f>VLOOKUP(D704,Ingredientes!$A$2:$I$167,4,FALSE)&amp;". por unidade"</f>
        <v/>
      </c>
      <c r="H704" s="8">
        <f>F704*VLOOKUP(D704,Ingredientes!$A$2:$I$167,9,FALSE)</f>
        <v/>
      </c>
    </row>
    <row r="705">
      <c r="A705" t="n">
        <v>90</v>
      </c>
      <c r="B705" t="inlineStr">
        <is>
          <t>Broa de milho</t>
        </is>
      </c>
      <c r="C705" t="inlineStr">
        <is>
          <t>Ingrediente</t>
        </is>
      </c>
      <c r="D705" t="inlineStr">
        <is>
          <t>fuba</t>
        </is>
      </c>
      <c r="E705">
        <f>VLOOKUP(D705,Ingredientes!$A$2:$I$167,2,FALSE)</f>
        <v/>
      </c>
      <c r="F705" s="6" t="n">
        <v>300</v>
      </c>
      <c r="G705">
        <f>VLOOKUP(D705,Ingredientes!$A$2:$I$167,4,FALSE)</f>
        <v/>
      </c>
      <c r="H705" s="8">
        <f>F705*VLOOKUP(D705,Ingredientes!$A$2:$I$167,9,FALSE)</f>
        <v/>
      </c>
    </row>
    <row r="706">
      <c r="A706" t="n">
        <v>90</v>
      </c>
      <c r="B706" t="inlineStr">
        <is>
          <t>Broa de milho</t>
        </is>
      </c>
      <c r="C706" t="inlineStr">
        <is>
          <t>Ingrediente</t>
        </is>
      </c>
      <c r="D706" t="inlineStr">
        <is>
          <t>trigo</t>
        </is>
      </c>
      <c r="E706">
        <f>VLOOKUP(D706,Ingredientes!$A$2:$I$167,2,FALSE)</f>
        <v/>
      </c>
      <c r="F706" s="6" t="n">
        <v>200</v>
      </c>
      <c r="G706">
        <f>VLOOKUP(D706,Ingredientes!$A$2:$I$167,4,FALSE)</f>
        <v/>
      </c>
      <c r="H706" s="8">
        <f>F706*VLOOKUP(D706,Ingredientes!$A$2:$I$167,9,FALSE)</f>
        <v/>
      </c>
    </row>
    <row r="707">
      <c r="A707" t="n">
        <v>90</v>
      </c>
      <c r="B707" t="inlineStr">
        <is>
          <t>Broa de milho</t>
        </is>
      </c>
      <c r="C707" t="inlineStr">
        <is>
          <t>Ingrediente</t>
        </is>
      </c>
      <c r="D707" t="inlineStr">
        <is>
          <t>acucar</t>
        </is>
      </c>
      <c r="E707">
        <f>VLOOKUP(D707,Ingredientes!$A$2:$I$167,2,FALSE)</f>
        <v/>
      </c>
      <c r="F707" s="6" t="n">
        <v>200</v>
      </c>
      <c r="G707">
        <f>VLOOKUP(D707,Ingredientes!$A$2:$I$167,4,FALSE)</f>
        <v/>
      </c>
      <c r="H707" s="8">
        <f>F707*VLOOKUP(D707,Ingredientes!$A$2:$I$167,9,FALSE)</f>
        <v/>
      </c>
    </row>
    <row r="708">
      <c r="A708" t="n">
        <v>90</v>
      </c>
      <c r="B708" t="inlineStr">
        <is>
          <t>Broa de milho</t>
        </is>
      </c>
      <c r="C708" t="inlineStr">
        <is>
          <t>Ingrediente</t>
        </is>
      </c>
      <c r="D708" t="inlineStr">
        <is>
          <t>leite</t>
        </is>
      </c>
      <c r="E708">
        <f>VLOOKUP(D708,Ingredientes!$A$2:$I$167,2,FALSE)</f>
        <v/>
      </c>
      <c r="F708" s="6" t="n">
        <v>300</v>
      </c>
      <c r="G708">
        <f>VLOOKUP(D708,Ingredientes!$A$2:$I$167,4,FALSE)</f>
        <v/>
      </c>
      <c r="H708" s="8">
        <f>F708*VLOOKUP(D708,Ingredientes!$A$2:$I$167,9,FALSE)</f>
        <v/>
      </c>
    </row>
    <row r="709">
      <c r="A709" t="n">
        <v>90</v>
      </c>
      <c r="B709" t="inlineStr">
        <is>
          <t>Broa de milho</t>
        </is>
      </c>
      <c r="C709" t="inlineStr">
        <is>
          <t>Ingrediente</t>
        </is>
      </c>
      <c r="D709" t="inlineStr">
        <is>
          <t>oleo</t>
        </is>
      </c>
      <c r="E709">
        <f>VLOOKUP(D709,Ingredientes!$A$2:$I$167,2,FALSE)</f>
        <v/>
      </c>
      <c r="F709" s="6" t="n">
        <v>100</v>
      </c>
      <c r="G709">
        <f>VLOOKUP(D709,Ingredientes!$A$2:$I$167,4,FALSE)</f>
        <v/>
      </c>
      <c r="H709" s="8">
        <f>F709*VLOOKUP(D709,Ingredientes!$A$2:$I$167,9,FALSE)</f>
        <v/>
      </c>
    </row>
    <row r="710">
      <c r="A710" t="n">
        <v>90</v>
      </c>
      <c r="B710" t="inlineStr">
        <is>
          <t>Broa de milho</t>
        </is>
      </c>
      <c r="C710" t="inlineStr">
        <is>
          <t>Ingrediente</t>
        </is>
      </c>
      <c r="D710" t="inlineStr">
        <is>
          <t>ovo</t>
        </is>
      </c>
      <c r="E710">
        <f>VLOOKUP(D710,Ingredientes!$A$2:$I$167,2,FALSE)</f>
        <v/>
      </c>
      <c r="F710" s="6" t="n">
        <v>3</v>
      </c>
      <c r="G710">
        <f>VLOOKUP(D710,Ingredientes!$A$2:$I$167,4,FALSE)</f>
        <v/>
      </c>
      <c r="H710" s="8">
        <f>F710*VLOOKUP(D710,Ingredientes!$A$2:$I$167,9,FALSE)</f>
        <v/>
      </c>
    </row>
    <row r="711">
      <c r="A711" t="n">
        <v>90</v>
      </c>
      <c r="B711" t="inlineStr">
        <is>
          <t>Broa de milho</t>
        </is>
      </c>
      <c r="C711" t="inlineStr">
        <is>
          <t>Ingrediente</t>
        </is>
      </c>
      <c r="D711" t="inlineStr">
        <is>
          <t>ferm</t>
        </is>
      </c>
      <c r="E711">
        <f>VLOOKUP(D711,Ingredientes!$A$2:$I$167,2,FALSE)</f>
        <v/>
      </c>
      <c r="F711" s="6" t="n">
        <v>10</v>
      </c>
      <c r="G711">
        <f>VLOOKUP(D711,Ingredientes!$A$2:$I$167,4,FALSE)</f>
        <v/>
      </c>
      <c r="H711" s="8">
        <f>F711*VLOOKUP(D711,Ingredientes!$A$2:$I$167,9,FALSE)</f>
        <v/>
      </c>
    </row>
    <row r="712">
      <c r="A712" t="n">
        <v>90</v>
      </c>
      <c r="B712" t="inlineStr">
        <is>
          <t>Broa de milho</t>
        </is>
      </c>
      <c r="C712" t="inlineStr">
        <is>
          <t>Embalagem</t>
        </is>
      </c>
      <c r="D712" t="inlineStr">
        <is>
          <t>celo</t>
        </is>
      </c>
      <c r="E712">
        <f>VLOOKUP(D712,Ingredientes!$A$2:$I$167,2,FALSE)</f>
        <v/>
      </c>
      <c r="F712" s="6" t="n">
        <v>1</v>
      </c>
      <c r="G712">
        <f>VLOOKUP(D712,Ingredientes!$A$2:$I$167,4,FALSE)&amp;". por unidade"</f>
        <v/>
      </c>
      <c r="H712" s="8">
        <f>F712*VLOOKUP(D712,Ingredientes!$A$2:$I$167,9,FALSE)</f>
        <v/>
      </c>
    </row>
    <row r="713">
      <c r="A713" t="n">
        <v>91</v>
      </c>
      <c r="B713" t="inlineStr">
        <is>
          <t>Rosca e pão doce</t>
        </is>
      </c>
      <c r="C713" t="inlineStr">
        <is>
          <t>Ingrediente</t>
        </is>
      </c>
      <c r="D713" t="inlineStr">
        <is>
          <t>trigo</t>
        </is>
      </c>
      <c r="E713">
        <f>VLOOKUP(D713,Ingredientes!$A$2:$I$167,2,FALSE)</f>
        <v/>
      </c>
      <c r="F713" s="6" t="n">
        <v>1000</v>
      </c>
      <c r="G713">
        <f>VLOOKUP(D713,Ingredientes!$A$2:$I$167,4,FALSE)</f>
        <v/>
      </c>
      <c r="H713" s="8">
        <f>F713*VLOOKUP(D713,Ingredientes!$A$2:$I$167,9,FALSE)</f>
        <v/>
      </c>
    </row>
    <row r="714">
      <c r="A714" t="n">
        <v>91</v>
      </c>
      <c r="B714" t="inlineStr">
        <is>
          <t>Rosca e pão doce</t>
        </is>
      </c>
      <c r="C714" t="inlineStr">
        <is>
          <t>Ingrediente</t>
        </is>
      </c>
      <c r="D714" t="inlineStr">
        <is>
          <t>fbio</t>
        </is>
      </c>
      <c r="E714">
        <f>VLOOKUP(D714,Ingredientes!$A$2:$I$167,2,FALSE)</f>
        <v/>
      </c>
      <c r="F714" s="6" t="n">
        <v>10</v>
      </c>
      <c r="G714">
        <f>VLOOKUP(D714,Ingredientes!$A$2:$I$167,4,FALSE)</f>
        <v/>
      </c>
      <c r="H714" s="8">
        <f>F714*VLOOKUP(D714,Ingredientes!$A$2:$I$167,9,FALSE)</f>
        <v/>
      </c>
    </row>
    <row r="715">
      <c r="A715" t="n">
        <v>91</v>
      </c>
      <c r="B715" t="inlineStr">
        <is>
          <t>Rosca e pão doce</t>
        </is>
      </c>
      <c r="C715" t="inlineStr">
        <is>
          <t>Ingrediente</t>
        </is>
      </c>
      <c r="D715" t="inlineStr">
        <is>
          <t>acucar</t>
        </is>
      </c>
      <c r="E715">
        <f>VLOOKUP(D715,Ingredientes!$A$2:$I$167,2,FALSE)</f>
        <v/>
      </c>
      <c r="F715" s="6" t="n">
        <v>150</v>
      </c>
      <c r="G715">
        <f>VLOOKUP(D715,Ingredientes!$A$2:$I$167,4,FALSE)</f>
        <v/>
      </c>
      <c r="H715" s="8">
        <f>F715*VLOOKUP(D715,Ingredientes!$A$2:$I$167,9,FALSE)</f>
        <v/>
      </c>
    </row>
    <row r="716">
      <c r="A716" t="n">
        <v>91</v>
      </c>
      <c r="B716" t="inlineStr">
        <is>
          <t>Rosca e pão doce</t>
        </is>
      </c>
      <c r="C716" t="inlineStr">
        <is>
          <t>Ingrediente</t>
        </is>
      </c>
      <c r="D716" t="inlineStr">
        <is>
          <t>leite</t>
        </is>
      </c>
      <c r="E716">
        <f>VLOOKUP(D716,Ingredientes!$A$2:$I$167,2,FALSE)</f>
        <v/>
      </c>
      <c r="F716" s="6" t="n">
        <v>400</v>
      </c>
      <c r="G716">
        <f>VLOOKUP(D716,Ingredientes!$A$2:$I$167,4,FALSE)</f>
        <v/>
      </c>
      <c r="H716" s="8">
        <f>F716*VLOOKUP(D716,Ingredientes!$A$2:$I$167,9,FALSE)</f>
        <v/>
      </c>
    </row>
    <row r="717">
      <c r="A717" t="n">
        <v>91</v>
      </c>
      <c r="B717" t="inlineStr">
        <is>
          <t>Rosca e pão doce</t>
        </is>
      </c>
      <c r="C717" t="inlineStr">
        <is>
          <t>Ingrediente</t>
        </is>
      </c>
      <c r="D717" t="inlineStr">
        <is>
          <t>ovo</t>
        </is>
      </c>
      <c r="E717">
        <f>VLOOKUP(D717,Ingredientes!$A$2:$I$167,2,FALSE)</f>
        <v/>
      </c>
      <c r="F717" s="6" t="n">
        <v>2</v>
      </c>
      <c r="G717">
        <f>VLOOKUP(D717,Ingredientes!$A$2:$I$167,4,FALSE)</f>
        <v/>
      </c>
      <c r="H717" s="8">
        <f>F717*VLOOKUP(D717,Ingredientes!$A$2:$I$167,9,FALSE)</f>
        <v/>
      </c>
    </row>
    <row r="718">
      <c r="A718" t="n">
        <v>91</v>
      </c>
      <c r="B718" t="inlineStr">
        <is>
          <t>Rosca e pão doce</t>
        </is>
      </c>
      <c r="C718" t="inlineStr">
        <is>
          <t>Ingrediente</t>
        </is>
      </c>
      <c r="D718" t="inlineStr">
        <is>
          <t>mant</t>
        </is>
      </c>
      <c r="E718">
        <f>VLOOKUP(D718,Ingredientes!$A$2:$I$167,2,FALSE)</f>
        <v/>
      </c>
      <c r="F718" s="6" t="n">
        <v>60</v>
      </c>
      <c r="G718">
        <f>VLOOKUP(D718,Ingredientes!$A$2:$I$167,4,FALSE)</f>
        <v/>
      </c>
      <c r="H718" s="8">
        <f>F718*VLOOKUP(D718,Ingredientes!$A$2:$I$167,9,FALSE)</f>
        <v/>
      </c>
    </row>
    <row r="719">
      <c r="A719" t="n">
        <v>91</v>
      </c>
      <c r="B719" t="inlineStr">
        <is>
          <t>Rosca e pão doce</t>
        </is>
      </c>
      <c r="C719" t="inlineStr">
        <is>
          <t>Ingrediente</t>
        </is>
      </c>
      <c r="D719" t="inlineStr">
        <is>
          <t>sal</t>
        </is>
      </c>
      <c r="E719">
        <f>VLOOKUP(D719,Ingredientes!$A$2:$I$167,2,FALSE)</f>
        <v/>
      </c>
      <c r="F719" s="6" t="n">
        <v>5</v>
      </c>
      <c r="G719">
        <f>VLOOKUP(D719,Ingredientes!$A$2:$I$167,4,FALSE)</f>
        <v/>
      </c>
      <c r="H719" s="8">
        <f>F719*VLOOKUP(D719,Ingredientes!$A$2:$I$167,9,FALSE)</f>
        <v/>
      </c>
    </row>
    <row r="720">
      <c r="A720" t="n">
        <v>91</v>
      </c>
      <c r="B720" t="inlineStr">
        <is>
          <t>Rosca e pão doce</t>
        </is>
      </c>
      <c r="C720" t="inlineStr">
        <is>
          <t>Ingrediente</t>
        </is>
      </c>
      <c r="D720" t="inlineStr">
        <is>
          <t>coco</t>
        </is>
      </c>
      <c r="E720">
        <f>VLOOKUP(D720,Ingredientes!$A$2:$I$167,2,FALSE)</f>
        <v/>
      </c>
      <c r="F720" s="6" t="n">
        <v>100</v>
      </c>
      <c r="G720">
        <f>VLOOKUP(D720,Ingredientes!$A$2:$I$167,4,FALSE)</f>
        <v/>
      </c>
      <c r="H720" s="8">
        <f>F720*VLOOKUP(D720,Ingredientes!$A$2:$I$167,9,FALSE)</f>
        <v/>
      </c>
    </row>
    <row r="721">
      <c r="A721" t="n">
        <v>91</v>
      </c>
      <c r="B721" t="inlineStr">
        <is>
          <t>Rosca e pão doce</t>
        </is>
      </c>
      <c r="C721" t="inlineStr">
        <is>
          <t>Ingrediente</t>
        </is>
      </c>
      <c r="D721" t="inlineStr">
        <is>
          <t>lc</t>
        </is>
      </c>
      <c r="E721">
        <f>VLOOKUP(D721,Ingredientes!$A$2:$I$167,2,FALSE)</f>
        <v/>
      </c>
      <c r="F721" s="6" t="n">
        <v>395</v>
      </c>
      <c r="G721">
        <f>VLOOKUP(D721,Ingredientes!$A$2:$I$167,4,FALSE)</f>
        <v/>
      </c>
      <c r="H721" s="8">
        <f>F721*VLOOKUP(D721,Ingredientes!$A$2:$I$167,9,FALSE)</f>
        <v/>
      </c>
    </row>
    <row r="722">
      <c r="A722" t="n">
        <v>91</v>
      </c>
      <c r="B722" t="inlineStr">
        <is>
          <t>Rosca e pão doce</t>
        </is>
      </c>
      <c r="C722" t="inlineStr">
        <is>
          <t>Embalagem</t>
        </is>
      </c>
      <c r="D722" t="inlineStr">
        <is>
          <t>skraft</t>
        </is>
      </c>
      <c r="E722">
        <f>VLOOKUP(D722,Ingredientes!$A$2:$I$167,2,FALSE)</f>
        <v/>
      </c>
      <c r="F722" s="6" t="n">
        <v>1</v>
      </c>
      <c r="G722">
        <f>VLOOKUP(D722,Ingredientes!$A$2:$I$167,4,FALSE)&amp;". por unidade"</f>
        <v/>
      </c>
      <c r="H722" s="8">
        <f>F722*VLOOKUP(D722,Ingredientes!$A$2:$I$167,9,FALSE)</f>
        <v/>
      </c>
    </row>
    <row r="723">
      <c r="A723" t="n">
        <v>92</v>
      </c>
      <c r="B723" t="inlineStr">
        <is>
          <t>Pão de batata recheado</t>
        </is>
      </c>
      <c r="C723" t="inlineStr">
        <is>
          <t>Ingrediente</t>
        </is>
      </c>
      <c r="D723" t="inlineStr">
        <is>
          <t>batata</t>
        </is>
      </c>
      <c r="E723">
        <f>VLOOKUP(D723,Ingredientes!$A$2:$I$167,2,FALSE)</f>
        <v/>
      </c>
      <c r="F723" s="6" t="n">
        <v>500</v>
      </c>
      <c r="G723">
        <f>VLOOKUP(D723,Ingredientes!$A$2:$I$167,4,FALSE)</f>
        <v/>
      </c>
      <c r="H723" s="8">
        <f>F723*VLOOKUP(D723,Ingredientes!$A$2:$I$167,9,FALSE)</f>
        <v/>
      </c>
    </row>
    <row r="724">
      <c r="A724" t="n">
        <v>92</v>
      </c>
      <c r="B724" t="inlineStr">
        <is>
          <t>Pão de batata recheado</t>
        </is>
      </c>
      <c r="C724" t="inlineStr">
        <is>
          <t>Ingrediente</t>
        </is>
      </c>
      <c r="D724" t="inlineStr">
        <is>
          <t>trigo</t>
        </is>
      </c>
      <c r="E724">
        <f>VLOOKUP(D724,Ingredientes!$A$2:$I$167,2,FALSE)</f>
        <v/>
      </c>
      <c r="F724" s="6" t="n">
        <v>800</v>
      </c>
      <c r="G724">
        <f>VLOOKUP(D724,Ingredientes!$A$2:$I$167,4,FALSE)</f>
        <v/>
      </c>
      <c r="H724" s="8">
        <f>F724*VLOOKUP(D724,Ingredientes!$A$2:$I$167,9,FALSE)</f>
        <v/>
      </c>
    </row>
    <row r="725">
      <c r="A725" t="n">
        <v>92</v>
      </c>
      <c r="B725" t="inlineStr">
        <is>
          <t>Pão de batata recheado</t>
        </is>
      </c>
      <c r="C725" t="inlineStr">
        <is>
          <t>Ingrediente</t>
        </is>
      </c>
      <c r="D725" t="inlineStr">
        <is>
          <t>fbio</t>
        </is>
      </c>
      <c r="E725">
        <f>VLOOKUP(D725,Ingredientes!$A$2:$I$167,2,FALSE)</f>
        <v/>
      </c>
      <c r="F725" s="6" t="n">
        <v>10</v>
      </c>
      <c r="G725">
        <f>VLOOKUP(D725,Ingredientes!$A$2:$I$167,4,FALSE)</f>
        <v/>
      </c>
      <c r="H725" s="8">
        <f>F725*VLOOKUP(D725,Ingredientes!$A$2:$I$167,9,FALSE)</f>
        <v/>
      </c>
    </row>
    <row r="726">
      <c r="A726" t="n">
        <v>92</v>
      </c>
      <c r="B726" t="inlineStr">
        <is>
          <t>Pão de batata recheado</t>
        </is>
      </c>
      <c r="C726" t="inlineStr">
        <is>
          <t>Ingrediente</t>
        </is>
      </c>
      <c r="D726" t="inlineStr">
        <is>
          <t>leite</t>
        </is>
      </c>
      <c r="E726">
        <f>VLOOKUP(D726,Ingredientes!$A$2:$I$167,2,FALSE)</f>
        <v/>
      </c>
      <c r="F726" s="6" t="n">
        <v>250</v>
      </c>
      <c r="G726">
        <f>VLOOKUP(D726,Ingredientes!$A$2:$I$167,4,FALSE)</f>
        <v/>
      </c>
      <c r="H726" s="8">
        <f>F726*VLOOKUP(D726,Ingredientes!$A$2:$I$167,9,FALSE)</f>
        <v/>
      </c>
    </row>
    <row r="727">
      <c r="A727" t="n">
        <v>92</v>
      </c>
      <c r="B727" t="inlineStr">
        <is>
          <t>Pão de batata recheado</t>
        </is>
      </c>
      <c r="C727" t="inlineStr">
        <is>
          <t>Ingrediente</t>
        </is>
      </c>
      <c r="D727" t="inlineStr">
        <is>
          <t>ovo</t>
        </is>
      </c>
      <c r="E727">
        <f>VLOOKUP(D727,Ingredientes!$A$2:$I$167,2,FALSE)</f>
        <v/>
      </c>
      <c r="F727" s="6" t="n">
        <v>2</v>
      </c>
      <c r="G727">
        <f>VLOOKUP(D727,Ingredientes!$A$2:$I$167,4,FALSE)</f>
        <v/>
      </c>
      <c r="H727" s="8">
        <f>F727*VLOOKUP(D727,Ingredientes!$A$2:$I$167,9,FALSE)</f>
        <v/>
      </c>
    </row>
    <row r="728">
      <c r="A728" t="n">
        <v>92</v>
      </c>
      <c r="B728" t="inlineStr">
        <is>
          <t>Pão de batata recheado</t>
        </is>
      </c>
      <c r="C728" t="inlineStr">
        <is>
          <t>Ingrediente</t>
        </is>
      </c>
      <c r="D728" t="inlineStr">
        <is>
          <t>oleo</t>
        </is>
      </c>
      <c r="E728">
        <f>VLOOKUP(D728,Ingredientes!$A$2:$I$167,2,FALSE)</f>
        <v/>
      </c>
      <c r="F728" s="6" t="n">
        <v>80</v>
      </c>
      <c r="G728">
        <f>VLOOKUP(D728,Ingredientes!$A$2:$I$167,4,FALSE)</f>
        <v/>
      </c>
      <c r="H728" s="8">
        <f>F728*VLOOKUP(D728,Ingredientes!$A$2:$I$167,9,FALSE)</f>
        <v/>
      </c>
    </row>
    <row r="729">
      <c r="A729" t="n">
        <v>92</v>
      </c>
      <c r="B729" t="inlineStr">
        <is>
          <t>Pão de batata recheado</t>
        </is>
      </c>
      <c r="C729" t="inlineStr">
        <is>
          <t>Ingrediente</t>
        </is>
      </c>
      <c r="D729" t="inlineStr">
        <is>
          <t>acucar</t>
        </is>
      </c>
      <c r="E729">
        <f>VLOOKUP(D729,Ingredientes!$A$2:$I$167,2,FALSE)</f>
        <v/>
      </c>
      <c r="F729" s="6" t="n">
        <v>40</v>
      </c>
      <c r="G729">
        <f>VLOOKUP(D729,Ingredientes!$A$2:$I$167,4,FALSE)</f>
        <v/>
      </c>
      <c r="H729" s="8">
        <f>F729*VLOOKUP(D729,Ingredientes!$A$2:$I$167,9,FALSE)</f>
        <v/>
      </c>
    </row>
    <row r="730">
      <c r="A730" t="n">
        <v>92</v>
      </c>
      <c r="B730" t="inlineStr">
        <is>
          <t>Pão de batata recheado</t>
        </is>
      </c>
      <c r="C730" t="inlineStr">
        <is>
          <t>Ingrediente</t>
        </is>
      </c>
      <c r="D730" t="inlineStr">
        <is>
          <t>sal</t>
        </is>
      </c>
      <c r="E730">
        <f>VLOOKUP(D730,Ingredientes!$A$2:$I$167,2,FALSE)</f>
        <v/>
      </c>
      <c r="F730" s="6" t="n">
        <v>12</v>
      </c>
      <c r="G730">
        <f>VLOOKUP(D730,Ingredientes!$A$2:$I$167,4,FALSE)</f>
        <v/>
      </c>
      <c r="H730" s="8">
        <f>F730*VLOOKUP(D730,Ingredientes!$A$2:$I$167,9,FALSE)</f>
        <v/>
      </c>
    </row>
    <row r="731">
      <c r="A731" t="n">
        <v>92</v>
      </c>
      <c r="B731" t="inlineStr">
        <is>
          <t>Pão de batata recheado</t>
        </is>
      </c>
      <c r="C731" t="inlineStr">
        <is>
          <t>Ingrediente</t>
        </is>
      </c>
      <c r="D731" t="inlineStr">
        <is>
          <t>req</t>
        </is>
      </c>
      <c r="E731">
        <f>VLOOKUP(D731,Ingredientes!$A$2:$I$167,2,FALSE)</f>
        <v/>
      </c>
      <c r="F731" s="6" t="n">
        <v>300</v>
      </c>
      <c r="G731">
        <f>VLOOKUP(D731,Ingredientes!$A$2:$I$167,4,FALSE)</f>
        <v/>
      </c>
      <c r="H731" s="8">
        <f>F731*VLOOKUP(D731,Ingredientes!$A$2:$I$167,9,FALSE)</f>
        <v/>
      </c>
    </row>
    <row r="732">
      <c r="A732" t="n">
        <v>92</v>
      </c>
      <c r="B732" t="inlineStr">
        <is>
          <t>Pão de batata recheado</t>
        </is>
      </c>
      <c r="C732" t="inlineStr">
        <is>
          <t>Embalagem</t>
        </is>
      </c>
      <c r="D732" t="inlineStr">
        <is>
          <t>skraft</t>
        </is>
      </c>
      <c r="E732">
        <f>VLOOKUP(D732,Ingredientes!$A$2:$I$167,2,FALSE)</f>
        <v/>
      </c>
      <c r="F732" s="6" t="n">
        <v>0.2</v>
      </c>
      <c r="G732">
        <f>VLOOKUP(D732,Ingredientes!$A$2:$I$167,4,FALSE)&amp;". por unidade"</f>
        <v/>
      </c>
      <c r="H732" s="8">
        <f>F732*VLOOKUP(D732,Ingredientes!$A$2:$I$167,9,FALSE)</f>
        <v/>
      </c>
    </row>
    <row r="733">
      <c r="A733" t="n">
        <v>93</v>
      </c>
      <c r="B733" t="inlineStr">
        <is>
          <t>Sonho</t>
        </is>
      </c>
      <c r="C733" t="inlineStr">
        <is>
          <t>Ingrediente</t>
        </is>
      </c>
      <c r="D733" t="inlineStr">
        <is>
          <t>trigo</t>
        </is>
      </c>
      <c r="E733">
        <f>VLOOKUP(D733,Ingredientes!$A$2:$I$167,2,FALSE)</f>
        <v/>
      </c>
      <c r="F733" s="6" t="n">
        <v>500</v>
      </c>
      <c r="G733">
        <f>VLOOKUP(D733,Ingredientes!$A$2:$I$167,4,FALSE)</f>
        <v/>
      </c>
      <c r="H733" s="8">
        <f>F733*VLOOKUP(D733,Ingredientes!$A$2:$I$167,9,FALSE)</f>
        <v/>
      </c>
    </row>
    <row r="734">
      <c r="A734" t="n">
        <v>93</v>
      </c>
      <c r="B734" t="inlineStr">
        <is>
          <t>Sonho</t>
        </is>
      </c>
      <c r="C734" t="inlineStr">
        <is>
          <t>Ingrediente</t>
        </is>
      </c>
      <c r="D734" t="inlineStr">
        <is>
          <t>fbio</t>
        </is>
      </c>
      <c r="E734">
        <f>VLOOKUP(D734,Ingredientes!$A$2:$I$167,2,FALSE)</f>
        <v/>
      </c>
      <c r="F734" s="6" t="n">
        <v>10</v>
      </c>
      <c r="G734">
        <f>VLOOKUP(D734,Ingredientes!$A$2:$I$167,4,FALSE)</f>
        <v/>
      </c>
      <c r="H734" s="8">
        <f>F734*VLOOKUP(D734,Ingredientes!$A$2:$I$167,9,FALSE)</f>
        <v/>
      </c>
    </row>
    <row r="735">
      <c r="A735" t="n">
        <v>93</v>
      </c>
      <c r="B735" t="inlineStr">
        <is>
          <t>Sonho</t>
        </is>
      </c>
      <c r="C735" t="inlineStr">
        <is>
          <t>Ingrediente</t>
        </is>
      </c>
      <c r="D735" t="inlineStr">
        <is>
          <t>acucar</t>
        </is>
      </c>
      <c r="E735">
        <f>VLOOKUP(D735,Ingredientes!$A$2:$I$167,2,FALSE)</f>
        <v/>
      </c>
      <c r="F735" s="6" t="n">
        <v>180</v>
      </c>
      <c r="G735">
        <f>VLOOKUP(D735,Ingredientes!$A$2:$I$167,4,FALSE)</f>
        <v/>
      </c>
      <c r="H735" s="8">
        <f>F735*VLOOKUP(D735,Ingredientes!$A$2:$I$167,9,FALSE)</f>
        <v/>
      </c>
    </row>
    <row r="736">
      <c r="A736" t="n">
        <v>93</v>
      </c>
      <c r="B736" t="inlineStr">
        <is>
          <t>Sonho</t>
        </is>
      </c>
      <c r="C736" t="inlineStr">
        <is>
          <t>Ingrediente</t>
        </is>
      </c>
      <c r="D736" t="inlineStr">
        <is>
          <t>leite</t>
        </is>
      </c>
      <c r="E736">
        <f>VLOOKUP(D736,Ingredientes!$A$2:$I$167,2,FALSE)</f>
        <v/>
      </c>
      <c r="F736" s="6" t="n">
        <v>750</v>
      </c>
      <c r="G736">
        <f>VLOOKUP(D736,Ingredientes!$A$2:$I$167,4,FALSE)</f>
        <v/>
      </c>
      <c r="H736" s="8">
        <f>F736*VLOOKUP(D736,Ingredientes!$A$2:$I$167,9,FALSE)</f>
        <v/>
      </c>
    </row>
    <row r="737">
      <c r="A737" t="n">
        <v>93</v>
      </c>
      <c r="B737" t="inlineStr">
        <is>
          <t>Sonho</t>
        </is>
      </c>
      <c r="C737" t="inlineStr">
        <is>
          <t>Ingrediente</t>
        </is>
      </c>
      <c r="D737" t="inlineStr">
        <is>
          <t>ovo</t>
        </is>
      </c>
      <c r="E737">
        <f>VLOOKUP(D737,Ingredientes!$A$2:$I$167,2,FALSE)</f>
        <v/>
      </c>
      <c r="F737" s="6" t="n">
        <v>2</v>
      </c>
      <c r="G737">
        <f>VLOOKUP(D737,Ingredientes!$A$2:$I$167,4,FALSE)</f>
        <v/>
      </c>
      <c r="H737" s="8">
        <f>F737*VLOOKUP(D737,Ingredientes!$A$2:$I$167,9,FALSE)</f>
        <v/>
      </c>
    </row>
    <row r="738">
      <c r="A738" t="n">
        <v>93</v>
      </c>
      <c r="B738" t="inlineStr">
        <is>
          <t>Sonho</t>
        </is>
      </c>
      <c r="C738" t="inlineStr">
        <is>
          <t>Ingrediente</t>
        </is>
      </c>
      <c r="D738" t="inlineStr">
        <is>
          <t>mant</t>
        </is>
      </c>
      <c r="E738">
        <f>VLOOKUP(D738,Ingredientes!$A$2:$I$167,2,FALSE)</f>
        <v/>
      </c>
      <c r="F738" s="6" t="n">
        <v>40</v>
      </c>
      <c r="G738">
        <f>VLOOKUP(D738,Ingredientes!$A$2:$I$167,4,FALSE)</f>
        <v/>
      </c>
      <c r="H738" s="8">
        <f>F738*VLOOKUP(D738,Ingredientes!$A$2:$I$167,9,FALSE)</f>
        <v/>
      </c>
    </row>
    <row r="739">
      <c r="A739" t="n">
        <v>93</v>
      </c>
      <c r="B739" t="inlineStr">
        <is>
          <t>Sonho</t>
        </is>
      </c>
      <c r="C739" t="inlineStr">
        <is>
          <t>Ingrediente</t>
        </is>
      </c>
      <c r="D739" t="inlineStr">
        <is>
          <t>sal</t>
        </is>
      </c>
      <c r="E739">
        <f>VLOOKUP(D739,Ingredientes!$A$2:$I$167,2,FALSE)</f>
        <v/>
      </c>
      <c r="F739" s="6" t="n">
        <v>3</v>
      </c>
      <c r="G739">
        <f>VLOOKUP(D739,Ingredientes!$A$2:$I$167,4,FALSE)</f>
        <v/>
      </c>
      <c r="H739" s="8">
        <f>F739*VLOOKUP(D739,Ingredientes!$A$2:$I$167,9,FALSE)</f>
        <v/>
      </c>
    </row>
    <row r="740">
      <c r="A740" t="n">
        <v>93</v>
      </c>
      <c r="B740" t="inlineStr">
        <is>
          <t>Sonho</t>
        </is>
      </c>
      <c r="C740" t="inlineStr">
        <is>
          <t>Ingrediente</t>
        </is>
      </c>
      <c r="D740" t="inlineStr">
        <is>
          <t>oleo</t>
        </is>
      </c>
      <c r="E740">
        <f>VLOOKUP(D740,Ingredientes!$A$2:$I$167,2,FALSE)</f>
        <v/>
      </c>
      <c r="F740" s="6" t="n">
        <v>900</v>
      </c>
      <c r="G740">
        <f>VLOOKUP(D740,Ingredientes!$A$2:$I$167,4,FALSE)</f>
        <v/>
      </c>
      <c r="H740" s="8">
        <f>F740*VLOOKUP(D740,Ingredientes!$A$2:$I$167,9,FALSE)</f>
        <v/>
      </c>
    </row>
    <row r="741">
      <c r="A741" t="n">
        <v>93</v>
      </c>
      <c r="B741" t="inlineStr">
        <is>
          <t>Sonho</t>
        </is>
      </c>
      <c r="C741" t="inlineStr">
        <is>
          <t>Ingrediente</t>
        </is>
      </c>
      <c r="D741" t="inlineStr">
        <is>
          <t>lc</t>
        </is>
      </c>
      <c r="E741">
        <f>VLOOKUP(D741,Ingredientes!$A$2:$I$167,2,FALSE)</f>
        <v/>
      </c>
      <c r="F741" s="6" t="n">
        <v>395</v>
      </c>
      <c r="G741">
        <f>VLOOKUP(D741,Ingredientes!$A$2:$I$167,4,FALSE)</f>
        <v/>
      </c>
      <c r="H741" s="8">
        <f>F741*VLOOKUP(D741,Ingredientes!$A$2:$I$167,9,FALSE)</f>
        <v/>
      </c>
    </row>
    <row r="742">
      <c r="A742" t="n">
        <v>93</v>
      </c>
      <c r="B742" t="inlineStr">
        <is>
          <t>Sonho</t>
        </is>
      </c>
      <c r="C742" t="inlineStr">
        <is>
          <t>Ingrediente</t>
        </is>
      </c>
      <c r="D742" t="inlineStr">
        <is>
          <t>amido</t>
        </is>
      </c>
      <c r="E742">
        <f>VLOOKUP(D742,Ingredientes!$A$2:$I$167,2,FALSE)</f>
        <v/>
      </c>
      <c r="F742" s="6" t="n">
        <v>30</v>
      </c>
      <c r="G742">
        <f>VLOOKUP(D742,Ingredientes!$A$2:$I$167,4,FALSE)</f>
        <v/>
      </c>
      <c r="H742" s="8">
        <f>F742*VLOOKUP(D742,Ingredientes!$A$2:$I$167,9,FALSE)</f>
        <v/>
      </c>
    </row>
    <row r="743">
      <c r="A743" t="n">
        <v>93</v>
      </c>
      <c r="B743" t="inlineStr">
        <is>
          <t>Sonho</t>
        </is>
      </c>
      <c r="C743" t="inlineStr">
        <is>
          <t>Ingrediente</t>
        </is>
      </c>
      <c r="D743" t="inlineStr">
        <is>
          <t>baun</t>
        </is>
      </c>
      <c r="E743">
        <f>VLOOKUP(D743,Ingredientes!$A$2:$I$167,2,FALSE)</f>
        <v/>
      </c>
      <c r="F743" s="6" t="n">
        <v>5</v>
      </c>
      <c r="G743">
        <f>VLOOKUP(D743,Ingredientes!$A$2:$I$167,4,FALSE)</f>
        <v/>
      </c>
      <c r="H743" s="8">
        <f>F743*VLOOKUP(D743,Ingredientes!$A$2:$I$167,9,FALSE)</f>
        <v/>
      </c>
    </row>
    <row r="744">
      <c r="A744" t="n">
        <v>93</v>
      </c>
      <c r="B744" t="inlineStr">
        <is>
          <t>Sonho</t>
        </is>
      </c>
      <c r="C744" t="inlineStr">
        <is>
          <t>Embalagem</t>
        </is>
      </c>
      <c r="D744" t="inlineStr">
        <is>
          <t>bandeja</t>
        </is>
      </c>
      <c r="E744">
        <f>VLOOKUP(D744,Ingredientes!$A$2:$I$167,2,FALSE)</f>
        <v/>
      </c>
      <c r="F744" s="6" t="n">
        <v>0.25</v>
      </c>
      <c r="G744">
        <f>VLOOKUP(D744,Ingredientes!$A$2:$I$167,4,FALSE)&amp;". por unidade"</f>
        <v/>
      </c>
      <c r="H744" s="8">
        <f>F744*VLOOKUP(D744,Ingredientes!$A$2:$I$167,9,FALSE)</f>
        <v/>
      </c>
    </row>
    <row r="745">
      <c r="A745" t="n">
        <v>94</v>
      </c>
      <c r="B745" t="inlineStr">
        <is>
          <t>Cookies artesanais</t>
        </is>
      </c>
      <c r="C745" t="inlineStr">
        <is>
          <t>Ingrediente</t>
        </is>
      </c>
      <c r="D745" t="inlineStr">
        <is>
          <t>mant</t>
        </is>
      </c>
      <c r="E745">
        <f>VLOOKUP(D745,Ingredientes!$A$2:$I$167,2,FALSE)</f>
        <v/>
      </c>
      <c r="F745" s="6" t="n">
        <v>150</v>
      </c>
      <c r="G745">
        <f>VLOOKUP(D745,Ingredientes!$A$2:$I$167,4,FALSE)</f>
        <v/>
      </c>
      <c r="H745" s="8">
        <f>F745*VLOOKUP(D745,Ingredientes!$A$2:$I$167,9,FALSE)</f>
        <v/>
      </c>
    </row>
    <row r="746">
      <c r="A746" t="n">
        <v>94</v>
      </c>
      <c r="B746" t="inlineStr">
        <is>
          <t>Cookies artesanais</t>
        </is>
      </c>
      <c r="C746" t="inlineStr">
        <is>
          <t>Ingrediente</t>
        </is>
      </c>
      <c r="D746" t="inlineStr">
        <is>
          <t>mascavo</t>
        </is>
      </c>
      <c r="E746">
        <f>VLOOKUP(D746,Ingredientes!$A$2:$I$167,2,FALSE)</f>
        <v/>
      </c>
      <c r="F746" s="6" t="n">
        <v>125</v>
      </c>
      <c r="G746">
        <f>VLOOKUP(D746,Ingredientes!$A$2:$I$167,4,FALSE)</f>
        <v/>
      </c>
      <c r="H746" s="8">
        <f>F746*VLOOKUP(D746,Ingredientes!$A$2:$I$167,9,FALSE)</f>
        <v/>
      </c>
    </row>
    <row r="747">
      <c r="A747" t="n">
        <v>94</v>
      </c>
      <c r="B747" t="inlineStr">
        <is>
          <t>Cookies artesanais</t>
        </is>
      </c>
      <c r="C747" t="inlineStr">
        <is>
          <t>Ingrediente</t>
        </is>
      </c>
      <c r="D747" t="inlineStr">
        <is>
          <t>acucar</t>
        </is>
      </c>
      <c r="E747">
        <f>VLOOKUP(D747,Ingredientes!$A$2:$I$167,2,FALSE)</f>
        <v/>
      </c>
      <c r="F747" s="6" t="n">
        <v>100</v>
      </c>
      <c r="G747">
        <f>VLOOKUP(D747,Ingredientes!$A$2:$I$167,4,FALSE)</f>
        <v/>
      </c>
      <c r="H747" s="8">
        <f>F747*VLOOKUP(D747,Ingredientes!$A$2:$I$167,9,FALSE)</f>
        <v/>
      </c>
    </row>
    <row r="748">
      <c r="A748" t="n">
        <v>94</v>
      </c>
      <c r="B748" t="inlineStr">
        <is>
          <t>Cookies artesanais</t>
        </is>
      </c>
      <c r="C748" t="inlineStr">
        <is>
          <t>Ingrediente</t>
        </is>
      </c>
      <c r="D748" t="inlineStr">
        <is>
          <t>ovo</t>
        </is>
      </c>
      <c r="E748">
        <f>VLOOKUP(D748,Ingredientes!$A$2:$I$167,2,FALSE)</f>
        <v/>
      </c>
      <c r="F748" s="6" t="n">
        <v>1</v>
      </c>
      <c r="G748">
        <f>VLOOKUP(D748,Ingredientes!$A$2:$I$167,4,FALSE)</f>
        <v/>
      </c>
      <c r="H748" s="8">
        <f>F748*VLOOKUP(D748,Ingredientes!$A$2:$I$167,9,FALSE)</f>
        <v/>
      </c>
    </row>
    <row r="749">
      <c r="A749" t="n">
        <v>94</v>
      </c>
      <c r="B749" t="inlineStr">
        <is>
          <t>Cookies artesanais</t>
        </is>
      </c>
      <c r="C749" t="inlineStr">
        <is>
          <t>Ingrediente</t>
        </is>
      </c>
      <c r="D749" t="inlineStr">
        <is>
          <t>trigo</t>
        </is>
      </c>
      <c r="E749">
        <f>VLOOKUP(D749,Ingredientes!$A$2:$I$167,2,FALSE)</f>
        <v/>
      </c>
      <c r="F749" s="6" t="n">
        <v>250</v>
      </c>
      <c r="G749">
        <f>VLOOKUP(D749,Ingredientes!$A$2:$I$167,4,FALSE)</f>
        <v/>
      </c>
      <c r="H749" s="8">
        <f>F749*VLOOKUP(D749,Ingredientes!$A$2:$I$167,9,FALSE)</f>
        <v/>
      </c>
    </row>
    <row r="750">
      <c r="A750" t="n">
        <v>94</v>
      </c>
      <c r="B750" t="inlineStr">
        <is>
          <t>Cookies artesanais</t>
        </is>
      </c>
      <c r="C750" t="inlineStr">
        <is>
          <t>Ingrediente</t>
        </is>
      </c>
      <c r="D750" t="inlineStr">
        <is>
          <t>ferm</t>
        </is>
      </c>
      <c r="E750">
        <f>VLOOKUP(D750,Ingredientes!$A$2:$I$167,2,FALSE)</f>
        <v/>
      </c>
      <c r="F750" s="6" t="n">
        <v>5</v>
      </c>
      <c r="G750">
        <f>VLOOKUP(D750,Ingredientes!$A$2:$I$167,4,FALSE)</f>
        <v/>
      </c>
      <c r="H750" s="8">
        <f>F750*VLOOKUP(D750,Ingredientes!$A$2:$I$167,9,FALSE)</f>
        <v/>
      </c>
    </row>
    <row r="751">
      <c r="A751" t="n">
        <v>94</v>
      </c>
      <c r="B751" t="inlineStr">
        <is>
          <t>Cookies artesanais</t>
        </is>
      </c>
      <c r="C751" t="inlineStr">
        <is>
          <t>Ingrediente</t>
        </is>
      </c>
      <c r="D751" t="inlineStr">
        <is>
          <t>cobma</t>
        </is>
      </c>
      <c r="E751">
        <f>VLOOKUP(D751,Ingredientes!$A$2:$I$167,2,FALSE)</f>
        <v/>
      </c>
      <c r="F751" s="6" t="n">
        <v>200</v>
      </c>
      <c r="G751">
        <f>VLOOKUP(D751,Ingredientes!$A$2:$I$167,4,FALSE)</f>
        <v/>
      </c>
      <c r="H751" s="8">
        <f>F751*VLOOKUP(D751,Ingredientes!$A$2:$I$167,9,FALSE)</f>
        <v/>
      </c>
    </row>
    <row r="752">
      <c r="A752" t="n">
        <v>94</v>
      </c>
      <c r="B752" t="inlineStr">
        <is>
          <t>Cookies artesanais</t>
        </is>
      </c>
      <c r="C752" t="inlineStr">
        <is>
          <t>Ingrediente</t>
        </is>
      </c>
      <c r="D752" t="inlineStr">
        <is>
          <t>baun</t>
        </is>
      </c>
      <c r="E752">
        <f>VLOOKUP(D752,Ingredientes!$A$2:$I$167,2,FALSE)</f>
        <v/>
      </c>
      <c r="F752" s="6" t="n">
        <v>3</v>
      </c>
      <c r="G752">
        <f>VLOOKUP(D752,Ingredientes!$A$2:$I$167,4,FALSE)</f>
        <v/>
      </c>
      <c r="H752" s="8">
        <f>F752*VLOOKUP(D752,Ingredientes!$A$2:$I$167,9,FALSE)</f>
        <v/>
      </c>
    </row>
    <row r="753">
      <c r="A753" t="n">
        <v>94</v>
      </c>
      <c r="B753" t="inlineStr">
        <is>
          <t>Cookies artesanais</t>
        </is>
      </c>
      <c r="C753" t="inlineStr">
        <is>
          <t>Embalagem</t>
        </is>
      </c>
      <c r="D753" t="inlineStr">
        <is>
          <t>celo</t>
        </is>
      </c>
      <c r="E753">
        <f>VLOOKUP(D753,Ingredientes!$A$2:$I$167,2,FALSE)</f>
        <v/>
      </c>
      <c r="F753" s="6" t="n">
        <v>1</v>
      </c>
      <c r="G753">
        <f>VLOOKUP(D753,Ingredientes!$A$2:$I$167,4,FALSE)&amp;". por unidade"</f>
        <v/>
      </c>
      <c r="H753" s="8">
        <f>F753*VLOOKUP(D753,Ingredientes!$A$2:$I$167,9,FALSE)</f>
        <v/>
      </c>
    </row>
    <row r="754">
      <c r="A754" t="n">
        <v>95</v>
      </c>
      <c r="B754" t="inlineStr">
        <is>
          <t>Biscoitos amanteigados decorados</t>
        </is>
      </c>
      <c r="C754" t="inlineStr">
        <is>
          <t>Ingrediente</t>
        </is>
      </c>
      <c r="D754" t="inlineStr">
        <is>
          <t>trigo</t>
        </is>
      </c>
      <c r="E754">
        <f>VLOOKUP(D754,Ingredientes!$A$2:$I$167,2,FALSE)</f>
        <v/>
      </c>
      <c r="F754" s="6" t="n">
        <v>400</v>
      </c>
      <c r="G754">
        <f>VLOOKUP(D754,Ingredientes!$A$2:$I$167,4,FALSE)</f>
        <v/>
      </c>
      <c r="H754" s="8">
        <f>F754*VLOOKUP(D754,Ingredientes!$A$2:$I$167,9,FALSE)</f>
        <v/>
      </c>
    </row>
    <row r="755">
      <c r="A755" t="n">
        <v>95</v>
      </c>
      <c r="B755" t="inlineStr">
        <is>
          <t>Biscoitos amanteigados decorados</t>
        </is>
      </c>
      <c r="C755" t="inlineStr">
        <is>
          <t>Ingrediente</t>
        </is>
      </c>
      <c r="D755" t="inlineStr">
        <is>
          <t>mant</t>
        </is>
      </c>
      <c r="E755">
        <f>VLOOKUP(D755,Ingredientes!$A$2:$I$167,2,FALSE)</f>
        <v/>
      </c>
      <c r="F755" s="6" t="n">
        <v>250</v>
      </c>
      <c r="G755">
        <f>VLOOKUP(D755,Ingredientes!$A$2:$I$167,4,FALSE)</f>
        <v/>
      </c>
      <c r="H755" s="8">
        <f>F755*VLOOKUP(D755,Ingredientes!$A$2:$I$167,9,FALSE)</f>
        <v/>
      </c>
    </row>
    <row r="756">
      <c r="A756" t="n">
        <v>95</v>
      </c>
      <c r="B756" t="inlineStr">
        <is>
          <t>Biscoitos amanteigados decorados</t>
        </is>
      </c>
      <c r="C756" t="inlineStr">
        <is>
          <t>Ingrediente</t>
        </is>
      </c>
      <c r="D756" t="inlineStr">
        <is>
          <t>aconf</t>
        </is>
      </c>
      <c r="E756">
        <f>VLOOKUP(D756,Ingredientes!$A$2:$I$167,2,FALSE)</f>
        <v/>
      </c>
      <c r="F756" s="6" t="n">
        <v>400</v>
      </c>
      <c r="G756">
        <f>VLOOKUP(D756,Ingredientes!$A$2:$I$167,4,FALSE)</f>
        <v/>
      </c>
      <c r="H756" s="8">
        <f>F756*VLOOKUP(D756,Ingredientes!$A$2:$I$167,9,FALSE)</f>
        <v/>
      </c>
    </row>
    <row r="757">
      <c r="A757" t="n">
        <v>95</v>
      </c>
      <c r="B757" t="inlineStr">
        <is>
          <t>Biscoitos amanteigados decorados</t>
        </is>
      </c>
      <c r="C757" t="inlineStr">
        <is>
          <t>Ingrediente</t>
        </is>
      </c>
      <c r="D757" t="inlineStr">
        <is>
          <t>ovo</t>
        </is>
      </c>
      <c r="E757">
        <f>VLOOKUP(D757,Ingredientes!$A$2:$I$167,2,FALSE)</f>
        <v/>
      </c>
      <c r="F757" s="6" t="n">
        <v>1</v>
      </c>
      <c r="G757">
        <f>VLOOKUP(D757,Ingredientes!$A$2:$I$167,4,FALSE)</f>
        <v/>
      </c>
      <c r="H757" s="8">
        <f>F757*VLOOKUP(D757,Ingredientes!$A$2:$I$167,9,FALSE)</f>
        <v/>
      </c>
    </row>
    <row r="758">
      <c r="A758" t="n">
        <v>95</v>
      </c>
      <c r="B758" t="inlineStr">
        <is>
          <t>Biscoitos amanteigados decorados</t>
        </is>
      </c>
      <c r="C758" t="inlineStr">
        <is>
          <t>Ingrediente</t>
        </is>
      </c>
      <c r="D758" t="inlineStr">
        <is>
          <t>amido</t>
        </is>
      </c>
      <c r="E758">
        <f>VLOOKUP(D758,Ingredientes!$A$2:$I$167,2,FALSE)</f>
        <v/>
      </c>
      <c r="F758" s="6" t="n">
        <v>50</v>
      </c>
      <c r="G758">
        <f>VLOOKUP(D758,Ingredientes!$A$2:$I$167,4,FALSE)</f>
        <v/>
      </c>
      <c r="H758" s="8">
        <f>F758*VLOOKUP(D758,Ingredientes!$A$2:$I$167,9,FALSE)</f>
        <v/>
      </c>
    </row>
    <row r="759">
      <c r="A759" t="n">
        <v>95</v>
      </c>
      <c r="B759" t="inlineStr">
        <is>
          <t>Biscoitos amanteigados decorados</t>
        </is>
      </c>
      <c r="C759" t="inlineStr">
        <is>
          <t>Ingrediente</t>
        </is>
      </c>
      <c r="D759" t="inlineStr">
        <is>
          <t>baun</t>
        </is>
      </c>
      <c r="E759">
        <f>VLOOKUP(D759,Ingredientes!$A$2:$I$167,2,FALSE)</f>
        <v/>
      </c>
      <c r="F759" s="6" t="n">
        <v>5</v>
      </c>
      <c r="G759">
        <f>VLOOKUP(D759,Ingredientes!$A$2:$I$167,4,FALSE)</f>
        <v/>
      </c>
      <c r="H759" s="8">
        <f>F759*VLOOKUP(D759,Ingredientes!$A$2:$I$167,9,FALSE)</f>
        <v/>
      </c>
    </row>
    <row r="760">
      <c r="A760" t="n">
        <v>95</v>
      </c>
      <c r="B760" t="inlineStr">
        <is>
          <t>Biscoitos amanteigados decorados</t>
        </is>
      </c>
      <c r="C760" t="inlineStr">
        <is>
          <t>Ingrediente</t>
        </is>
      </c>
      <c r="D760" t="inlineStr">
        <is>
          <t>limao</t>
        </is>
      </c>
      <c r="E760">
        <f>VLOOKUP(D760,Ingredientes!$A$2:$I$167,2,FALSE)</f>
        <v/>
      </c>
      <c r="F760" s="6" t="n">
        <v>50</v>
      </c>
      <c r="G760">
        <f>VLOOKUP(D760,Ingredientes!$A$2:$I$167,4,FALSE)</f>
        <v/>
      </c>
      <c r="H760" s="8">
        <f>F760*VLOOKUP(D760,Ingredientes!$A$2:$I$167,9,FALSE)</f>
        <v/>
      </c>
    </row>
    <row r="761">
      <c r="A761" t="n">
        <v>95</v>
      </c>
      <c r="B761" t="inlineStr">
        <is>
          <t>Biscoitos amanteigados decorados</t>
        </is>
      </c>
      <c r="C761" t="inlineStr">
        <is>
          <t>Embalagem</t>
        </is>
      </c>
      <c r="D761" t="inlineStr">
        <is>
          <t>celo</t>
        </is>
      </c>
      <c r="E761">
        <f>VLOOKUP(D761,Ingredientes!$A$2:$I$167,2,FALSE)</f>
        <v/>
      </c>
      <c r="F761" s="6" t="n">
        <v>0.2</v>
      </c>
      <c r="G761">
        <f>VLOOKUP(D761,Ingredientes!$A$2:$I$167,4,FALSE)&amp;". por unidade"</f>
        <v/>
      </c>
      <c r="H761" s="8">
        <f>F761*VLOOKUP(D761,Ingredientes!$A$2:$I$167,9,FALSE)</f>
        <v/>
      </c>
    </row>
    <row r="762">
      <c r="A762" t="n">
        <v>96</v>
      </c>
      <c r="B762" t="inlineStr">
        <is>
          <t>Rosquinha de nata</t>
        </is>
      </c>
      <c r="C762" t="inlineStr">
        <is>
          <t>Ingrediente</t>
        </is>
      </c>
      <c r="D762" t="inlineStr">
        <is>
          <t>trigo</t>
        </is>
      </c>
      <c r="E762">
        <f>VLOOKUP(D762,Ingredientes!$A$2:$I$167,2,FALSE)</f>
        <v/>
      </c>
      <c r="F762" s="6" t="n">
        <v>500</v>
      </c>
      <c r="G762">
        <f>VLOOKUP(D762,Ingredientes!$A$2:$I$167,4,FALSE)</f>
        <v/>
      </c>
      <c r="H762" s="8">
        <f>F762*VLOOKUP(D762,Ingredientes!$A$2:$I$167,9,FALSE)</f>
        <v/>
      </c>
    </row>
    <row r="763">
      <c r="A763" t="n">
        <v>96</v>
      </c>
      <c r="B763" t="inlineStr">
        <is>
          <t>Rosquinha de nata</t>
        </is>
      </c>
      <c r="C763" t="inlineStr">
        <is>
          <t>Ingrediente</t>
        </is>
      </c>
      <c r="D763" t="inlineStr">
        <is>
          <t>acucar</t>
        </is>
      </c>
      <c r="E763">
        <f>VLOOKUP(D763,Ingredientes!$A$2:$I$167,2,FALSE)</f>
        <v/>
      </c>
      <c r="F763" s="6" t="n">
        <v>150</v>
      </c>
      <c r="G763">
        <f>VLOOKUP(D763,Ingredientes!$A$2:$I$167,4,FALSE)</f>
        <v/>
      </c>
      <c r="H763" s="8">
        <f>F763*VLOOKUP(D763,Ingredientes!$A$2:$I$167,9,FALSE)</f>
        <v/>
      </c>
    </row>
    <row r="764">
      <c r="A764" t="n">
        <v>96</v>
      </c>
      <c r="B764" t="inlineStr">
        <is>
          <t>Rosquinha de nata</t>
        </is>
      </c>
      <c r="C764" t="inlineStr">
        <is>
          <t>Ingrediente</t>
        </is>
      </c>
      <c r="D764" t="inlineStr">
        <is>
          <t>cl</t>
        </is>
      </c>
      <c r="E764">
        <f>VLOOKUP(D764,Ingredientes!$A$2:$I$167,2,FALSE)</f>
        <v/>
      </c>
      <c r="F764" s="6" t="n">
        <v>200</v>
      </c>
      <c r="G764">
        <f>VLOOKUP(D764,Ingredientes!$A$2:$I$167,4,FALSE)</f>
        <v/>
      </c>
      <c r="H764" s="8">
        <f>F764*VLOOKUP(D764,Ingredientes!$A$2:$I$167,9,FALSE)</f>
        <v/>
      </c>
    </row>
    <row r="765">
      <c r="A765" t="n">
        <v>96</v>
      </c>
      <c r="B765" t="inlineStr">
        <is>
          <t>Rosquinha de nata</t>
        </is>
      </c>
      <c r="C765" t="inlineStr">
        <is>
          <t>Ingrediente</t>
        </is>
      </c>
      <c r="D765" t="inlineStr">
        <is>
          <t>ovo</t>
        </is>
      </c>
      <c r="E765">
        <f>VLOOKUP(D765,Ingredientes!$A$2:$I$167,2,FALSE)</f>
        <v/>
      </c>
      <c r="F765" s="6" t="n">
        <v>2</v>
      </c>
      <c r="G765">
        <f>VLOOKUP(D765,Ingredientes!$A$2:$I$167,4,FALSE)</f>
        <v/>
      </c>
      <c r="H765" s="8">
        <f>F765*VLOOKUP(D765,Ingredientes!$A$2:$I$167,9,FALSE)</f>
        <v/>
      </c>
    </row>
    <row r="766">
      <c r="A766" t="n">
        <v>96</v>
      </c>
      <c r="B766" t="inlineStr">
        <is>
          <t>Rosquinha de nata</t>
        </is>
      </c>
      <c r="C766" t="inlineStr">
        <is>
          <t>Ingrediente</t>
        </is>
      </c>
      <c r="D766" t="inlineStr">
        <is>
          <t>mant</t>
        </is>
      </c>
      <c r="E766">
        <f>VLOOKUP(D766,Ingredientes!$A$2:$I$167,2,FALSE)</f>
        <v/>
      </c>
      <c r="F766" s="6" t="n">
        <v>50</v>
      </c>
      <c r="G766">
        <f>VLOOKUP(D766,Ingredientes!$A$2:$I$167,4,FALSE)</f>
        <v/>
      </c>
      <c r="H766" s="8">
        <f>F766*VLOOKUP(D766,Ingredientes!$A$2:$I$167,9,FALSE)</f>
        <v/>
      </c>
    </row>
    <row r="767">
      <c r="A767" t="n">
        <v>96</v>
      </c>
      <c r="B767" t="inlineStr">
        <is>
          <t>Rosquinha de nata</t>
        </is>
      </c>
      <c r="C767" t="inlineStr">
        <is>
          <t>Ingrediente</t>
        </is>
      </c>
      <c r="D767" t="inlineStr">
        <is>
          <t>ferm</t>
        </is>
      </c>
      <c r="E767">
        <f>VLOOKUP(D767,Ingredientes!$A$2:$I$167,2,FALSE)</f>
        <v/>
      </c>
      <c r="F767" s="6" t="n">
        <v>10</v>
      </c>
      <c r="G767">
        <f>VLOOKUP(D767,Ingredientes!$A$2:$I$167,4,FALSE)</f>
        <v/>
      </c>
      <c r="H767" s="8">
        <f>F767*VLOOKUP(D767,Ingredientes!$A$2:$I$167,9,FALSE)</f>
        <v/>
      </c>
    </row>
    <row r="768">
      <c r="A768" t="n">
        <v>96</v>
      </c>
      <c r="B768" t="inlineStr">
        <is>
          <t>Rosquinha de nata</t>
        </is>
      </c>
      <c r="C768" t="inlineStr">
        <is>
          <t>Embalagem</t>
        </is>
      </c>
      <c r="D768" t="inlineStr">
        <is>
          <t>celo</t>
        </is>
      </c>
      <c r="E768">
        <f>VLOOKUP(D768,Ingredientes!$A$2:$I$167,2,FALSE)</f>
        <v/>
      </c>
      <c r="F768" s="6" t="n">
        <v>0.1</v>
      </c>
      <c r="G768">
        <f>VLOOKUP(D768,Ingredientes!$A$2:$I$167,4,FALSE)&amp;". por unidade"</f>
        <v/>
      </c>
      <c r="H768" s="8">
        <f>F768*VLOOKUP(D768,Ingredientes!$A$2:$I$167,9,FALSE)</f>
        <v/>
      </c>
    </row>
    <row r="769">
      <c r="A769" t="n">
        <v>97</v>
      </c>
      <c r="B769" t="inlineStr">
        <is>
          <t>Pão de alho caseiro</t>
        </is>
      </c>
      <c r="C769" t="inlineStr">
        <is>
          <t>Ingrediente</t>
        </is>
      </c>
      <c r="D769" t="inlineStr">
        <is>
          <t>photdog</t>
        </is>
      </c>
      <c r="E769">
        <f>VLOOKUP(D769,Ingredientes!$A$2:$I$167,2,FALSE)</f>
        <v/>
      </c>
      <c r="F769" s="6" t="n">
        <v>10</v>
      </c>
      <c r="G769">
        <f>VLOOKUP(D769,Ingredientes!$A$2:$I$167,4,FALSE)</f>
        <v/>
      </c>
      <c r="H769" s="8">
        <f>F769*VLOOKUP(D769,Ingredientes!$A$2:$I$167,9,FALSE)</f>
        <v/>
      </c>
    </row>
    <row r="770">
      <c r="A770" t="n">
        <v>97</v>
      </c>
      <c r="B770" t="inlineStr">
        <is>
          <t>Pão de alho caseiro</t>
        </is>
      </c>
      <c r="C770" t="inlineStr">
        <is>
          <t>Ingrediente</t>
        </is>
      </c>
      <c r="D770" t="inlineStr">
        <is>
          <t>mant</t>
        </is>
      </c>
      <c r="E770">
        <f>VLOOKUP(D770,Ingredientes!$A$2:$I$167,2,FALSE)</f>
        <v/>
      </c>
      <c r="F770" s="6" t="n">
        <v>200</v>
      </c>
      <c r="G770">
        <f>VLOOKUP(D770,Ingredientes!$A$2:$I$167,4,FALSE)</f>
        <v/>
      </c>
      <c r="H770" s="8">
        <f>F770*VLOOKUP(D770,Ingredientes!$A$2:$I$167,9,FALSE)</f>
        <v/>
      </c>
    </row>
    <row r="771">
      <c r="A771" t="n">
        <v>97</v>
      </c>
      <c r="B771" t="inlineStr">
        <is>
          <t>Pão de alho caseiro</t>
        </is>
      </c>
      <c r="C771" t="inlineStr">
        <is>
          <t>Ingrediente</t>
        </is>
      </c>
      <c r="D771" t="inlineStr">
        <is>
          <t>alho</t>
        </is>
      </c>
      <c r="E771">
        <f>VLOOKUP(D771,Ingredientes!$A$2:$I$167,2,FALSE)</f>
        <v/>
      </c>
      <c r="F771" s="6" t="n">
        <v>60</v>
      </c>
      <c r="G771">
        <f>VLOOKUP(D771,Ingredientes!$A$2:$I$167,4,FALSE)</f>
        <v/>
      </c>
      <c r="H771" s="8">
        <f>F771*VLOOKUP(D771,Ingredientes!$A$2:$I$167,9,FALSE)</f>
        <v/>
      </c>
    </row>
    <row r="772">
      <c r="A772" t="n">
        <v>97</v>
      </c>
      <c r="B772" t="inlineStr">
        <is>
          <t>Pão de alho caseiro</t>
        </is>
      </c>
      <c r="C772" t="inlineStr">
        <is>
          <t>Ingrediente</t>
        </is>
      </c>
      <c r="D772" t="inlineStr">
        <is>
          <t>maionese</t>
        </is>
      </c>
      <c r="E772">
        <f>VLOOKUP(D772,Ingredientes!$A$2:$I$167,2,FALSE)</f>
        <v/>
      </c>
      <c r="F772" s="6" t="n">
        <v>100</v>
      </c>
      <c r="G772">
        <f>VLOOKUP(D772,Ingredientes!$A$2:$I$167,4,FALSE)</f>
        <v/>
      </c>
      <c r="H772" s="8">
        <f>F772*VLOOKUP(D772,Ingredientes!$A$2:$I$167,9,FALSE)</f>
        <v/>
      </c>
    </row>
    <row r="773">
      <c r="A773" t="n">
        <v>97</v>
      </c>
      <c r="B773" t="inlineStr">
        <is>
          <t>Pão de alho caseiro</t>
        </is>
      </c>
      <c r="C773" t="inlineStr">
        <is>
          <t>Ingrediente</t>
        </is>
      </c>
      <c r="D773" t="inlineStr">
        <is>
          <t>parm</t>
        </is>
      </c>
      <c r="E773">
        <f>VLOOKUP(D773,Ingredientes!$A$2:$I$167,2,FALSE)</f>
        <v/>
      </c>
      <c r="F773" s="6" t="n">
        <v>50</v>
      </c>
      <c r="G773">
        <f>VLOOKUP(D773,Ingredientes!$A$2:$I$167,4,FALSE)</f>
        <v/>
      </c>
      <c r="H773" s="8">
        <f>F773*VLOOKUP(D773,Ingredientes!$A$2:$I$167,9,FALSE)</f>
        <v/>
      </c>
    </row>
    <row r="774">
      <c r="A774" t="n">
        <v>97</v>
      </c>
      <c r="B774" t="inlineStr">
        <is>
          <t>Pão de alho caseiro</t>
        </is>
      </c>
      <c r="C774" t="inlineStr">
        <is>
          <t>Ingrediente</t>
        </is>
      </c>
      <c r="D774" t="inlineStr">
        <is>
          <t>cheiro</t>
        </is>
      </c>
      <c r="E774">
        <f>VLOOKUP(D774,Ingredientes!$A$2:$I$167,2,FALSE)</f>
        <v/>
      </c>
      <c r="F774" s="6" t="n">
        <v>3</v>
      </c>
      <c r="G774">
        <f>VLOOKUP(D774,Ingredientes!$A$2:$I$167,4,FALSE)</f>
        <v/>
      </c>
      <c r="H774" s="8">
        <f>F774*VLOOKUP(D774,Ingredientes!$A$2:$I$167,9,FALSE)</f>
        <v/>
      </c>
    </row>
    <row r="775">
      <c r="A775" t="n">
        <v>97</v>
      </c>
      <c r="B775" t="inlineStr">
        <is>
          <t>Pão de alho caseiro</t>
        </is>
      </c>
      <c r="C775" t="inlineStr">
        <is>
          <t>Ingrediente</t>
        </is>
      </c>
      <c r="D775" t="inlineStr">
        <is>
          <t>sal</t>
        </is>
      </c>
      <c r="E775">
        <f>VLOOKUP(D775,Ingredientes!$A$2:$I$167,2,FALSE)</f>
        <v/>
      </c>
      <c r="F775" s="6" t="n">
        <v>3</v>
      </c>
      <c r="G775">
        <f>VLOOKUP(D775,Ingredientes!$A$2:$I$167,4,FALSE)</f>
        <v/>
      </c>
      <c r="H775" s="8">
        <f>F775*VLOOKUP(D775,Ingredientes!$A$2:$I$167,9,FALSE)</f>
        <v/>
      </c>
    </row>
    <row r="776">
      <c r="A776" t="n">
        <v>97</v>
      </c>
      <c r="B776" t="inlineStr">
        <is>
          <t>Pão de alho caseiro</t>
        </is>
      </c>
      <c r="C776" t="inlineStr">
        <is>
          <t>Embalagem</t>
        </is>
      </c>
      <c r="D776" t="inlineStr">
        <is>
          <t>aluminio</t>
        </is>
      </c>
      <c r="E776">
        <f>VLOOKUP(D776,Ingredientes!$A$2:$I$167,2,FALSE)</f>
        <v/>
      </c>
      <c r="F776" s="6" t="n">
        <v>0.1</v>
      </c>
      <c r="G776">
        <f>VLOOKUP(D776,Ingredientes!$A$2:$I$167,4,FALSE)&amp;". por unidade"</f>
        <v/>
      </c>
      <c r="H776" s="8">
        <f>F776*VLOOKUP(D776,Ingredientes!$A$2:$I$167,9,FALSE)</f>
        <v/>
      </c>
    </row>
    <row r="777">
      <c r="A777" t="n">
        <v>98</v>
      </c>
      <c r="B777" t="inlineStr">
        <is>
          <t>Torradas temperadas e croutons</t>
        </is>
      </c>
      <c r="C777" t="inlineStr">
        <is>
          <t>Ingrediente</t>
        </is>
      </c>
      <c r="D777" t="inlineStr">
        <is>
          <t>pforma</t>
        </is>
      </c>
      <c r="E777">
        <f>VLOOKUP(D777,Ingredientes!$A$2:$I$167,2,FALSE)</f>
        <v/>
      </c>
      <c r="F777" s="6" t="n">
        <v>800</v>
      </c>
      <c r="G777">
        <f>VLOOKUP(D777,Ingredientes!$A$2:$I$167,4,FALSE)</f>
        <v/>
      </c>
      <c r="H777" s="8">
        <f>F777*VLOOKUP(D777,Ingredientes!$A$2:$I$167,9,FALSE)</f>
        <v/>
      </c>
    </row>
    <row r="778">
      <c r="A778" t="n">
        <v>98</v>
      </c>
      <c r="B778" t="inlineStr">
        <is>
          <t>Torradas temperadas e croutons</t>
        </is>
      </c>
      <c r="C778" t="inlineStr">
        <is>
          <t>Ingrediente</t>
        </is>
      </c>
      <c r="D778" t="inlineStr">
        <is>
          <t>oleo</t>
        </is>
      </c>
      <c r="E778">
        <f>VLOOKUP(D778,Ingredientes!$A$2:$I$167,2,FALSE)</f>
        <v/>
      </c>
      <c r="F778" s="6" t="n">
        <v>80</v>
      </c>
      <c r="G778">
        <f>VLOOKUP(D778,Ingredientes!$A$2:$I$167,4,FALSE)</f>
        <v/>
      </c>
      <c r="H778" s="8">
        <f>F778*VLOOKUP(D778,Ingredientes!$A$2:$I$167,9,FALSE)</f>
        <v/>
      </c>
    </row>
    <row r="779">
      <c r="A779" t="n">
        <v>98</v>
      </c>
      <c r="B779" t="inlineStr">
        <is>
          <t>Torradas temperadas e croutons</t>
        </is>
      </c>
      <c r="C779" t="inlineStr">
        <is>
          <t>Ingrediente</t>
        </is>
      </c>
      <c r="D779" t="inlineStr">
        <is>
          <t>alho</t>
        </is>
      </c>
      <c r="E779">
        <f>VLOOKUP(D779,Ingredientes!$A$2:$I$167,2,FALSE)</f>
        <v/>
      </c>
      <c r="F779" s="6" t="n">
        <v>20</v>
      </c>
      <c r="G779">
        <f>VLOOKUP(D779,Ingredientes!$A$2:$I$167,4,FALSE)</f>
        <v/>
      </c>
      <c r="H779" s="8">
        <f>F779*VLOOKUP(D779,Ingredientes!$A$2:$I$167,9,FALSE)</f>
        <v/>
      </c>
    </row>
    <row r="780">
      <c r="A780" t="n">
        <v>98</v>
      </c>
      <c r="B780" t="inlineStr">
        <is>
          <t>Torradas temperadas e croutons</t>
        </is>
      </c>
      <c r="C780" t="inlineStr">
        <is>
          <t>Ingrediente</t>
        </is>
      </c>
      <c r="D780" t="inlineStr">
        <is>
          <t>oregano</t>
        </is>
      </c>
      <c r="E780">
        <f>VLOOKUP(D780,Ingredientes!$A$2:$I$167,2,FALSE)</f>
        <v/>
      </c>
      <c r="F780" s="6" t="n">
        <v>5</v>
      </c>
      <c r="G780">
        <f>VLOOKUP(D780,Ingredientes!$A$2:$I$167,4,FALSE)</f>
        <v/>
      </c>
      <c r="H780" s="8">
        <f>F780*VLOOKUP(D780,Ingredientes!$A$2:$I$167,9,FALSE)</f>
        <v/>
      </c>
    </row>
    <row r="781">
      <c r="A781" t="n">
        <v>98</v>
      </c>
      <c r="B781" t="inlineStr">
        <is>
          <t>Torradas temperadas e croutons</t>
        </is>
      </c>
      <c r="C781" t="inlineStr">
        <is>
          <t>Ingrediente</t>
        </is>
      </c>
      <c r="D781" t="inlineStr">
        <is>
          <t>parm</t>
        </is>
      </c>
      <c r="E781">
        <f>VLOOKUP(D781,Ingredientes!$A$2:$I$167,2,FALSE)</f>
        <v/>
      </c>
      <c r="F781" s="6" t="n">
        <v>50</v>
      </c>
      <c r="G781">
        <f>VLOOKUP(D781,Ingredientes!$A$2:$I$167,4,FALSE)</f>
        <v/>
      </c>
      <c r="H781" s="8">
        <f>F781*VLOOKUP(D781,Ingredientes!$A$2:$I$167,9,FALSE)</f>
        <v/>
      </c>
    </row>
    <row r="782">
      <c r="A782" t="n">
        <v>98</v>
      </c>
      <c r="B782" t="inlineStr">
        <is>
          <t>Torradas temperadas e croutons</t>
        </is>
      </c>
      <c r="C782" t="inlineStr">
        <is>
          <t>Ingrediente</t>
        </is>
      </c>
      <c r="D782" t="inlineStr">
        <is>
          <t>sal</t>
        </is>
      </c>
      <c r="E782">
        <f>VLOOKUP(D782,Ingredientes!$A$2:$I$167,2,FALSE)</f>
        <v/>
      </c>
      <c r="F782" s="6" t="n">
        <v>5</v>
      </c>
      <c r="G782">
        <f>VLOOKUP(D782,Ingredientes!$A$2:$I$167,4,FALSE)</f>
        <v/>
      </c>
      <c r="H782" s="8">
        <f>F782*VLOOKUP(D782,Ingredientes!$A$2:$I$167,9,FALSE)</f>
        <v/>
      </c>
    </row>
    <row r="783">
      <c r="A783" t="n">
        <v>98</v>
      </c>
      <c r="B783" t="inlineStr">
        <is>
          <t>Torradas temperadas e croutons</t>
        </is>
      </c>
      <c r="C783" t="inlineStr">
        <is>
          <t>Embalagem</t>
        </is>
      </c>
      <c r="D783" t="inlineStr">
        <is>
          <t>celo</t>
        </is>
      </c>
      <c r="E783">
        <f>VLOOKUP(D783,Ingredientes!$A$2:$I$167,2,FALSE)</f>
        <v/>
      </c>
      <c r="F783" s="6" t="n">
        <v>1</v>
      </c>
      <c r="G783">
        <f>VLOOKUP(D783,Ingredientes!$A$2:$I$167,4,FALSE)&amp;". por unidade"</f>
        <v/>
      </c>
      <c r="H783" s="8">
        <f>F783*VLOOKUP(D783,Ingredientes!$A$2:$I$167,9,FALSE)</f>
        <v/>
      </c>
    </row>
    <row r="784">
      <c r="A784" t="n">
        <v>99</v>
      </c>
      <c r="B784" t="inlineStr">
        <is>
          <t>Pão de hambúrguer e de hot dog para lanchonetes</t>
        </is>
      </c>
      <c r="C784" t="inlineStr">
        <is>
          <t>Ingrediente</t>
        </is>
      </c>
      <c r="D784" t="inlineStr">
        <is>
          <t>trigo</t>
        </is>
      </c>
      <c r="E784">
        <f>VLOOKUP(D784,Ingredientes!$A$2:$I$167,2,FALSE)</f>
        <v/>
      </c>
      <c r="F784" s="6" t="n">
        <v>1000</v>
      </c>
      <c r="G784">
        <f>VLOOKUP(D784,Ingredientes!$A$2:$I$167,4,FALSE)</f>
        <v/>
      </c>
      <c r="H784" s="8">
        <f>F784*VLOOKUP(D784,Ingredientes!$A$2:$I$167,9,FALSE)</f>
        <v/>
      </c>
    </row>
    <row r="785">
      <c r="A785" t="n">
        <v>99</v>
      </c>
      <c r="B785" t="inlineStr">
        <is>
          <t>Pão de hambúrguer e de hot dog para lanchonetes</t>
        </is>
      </c>
      <c r="C785" t="inlineStr">
        <is>
          <t>Ingrediente</t>
        </is>
      </c>
      <c r="D785" t="inlineStr">
        <is>
          <t>fbio</t>
        </is>
      </c>
      <c r="E785">
        <f>VLOOKUP(D785,Ingredientes!$A$2:$I$167,2,FALSE)</f>
        <v/>
      </c>
      <c r="F785" s="6" t="n">
        <v>10</v>
      </c>
      <c r="G785">
        <f>VLOOKUP(D785,Ingredientes!$A$2:$I$167,4,FALSE)</f>
        <v/>
      </c>
      <c r="H785" s="8">
        <f>F785*VLOOKUP(D785,Ingredientes!$A$2:$I$167,9,FALSE)</f>
        <v/>
      </c>
    </row>
    <row r="786">
      <c r="A786" t="n">
        <v>99</v>
      </c>
      <c r="B786" t="inlineStr">
        <is>
          <t>Pão de hambúrguer e de hot dog para lanchonetes</t>
        </is>
      </c>
      <c r="C786" t="inlineStr">
        <is>
          <t>Ingrediente</t>
        </is>
      </c>
      <c r="D786" t="inlineStr">
        <is>
          <t>acucar</t>
        </is>
      </c>
      <c r="E786">
        <f>VLOOKUP(D786,Ingredientes!$A$2:$I$167,2,FALSE)</f>
        <v/>
      </c>
      <c r="F786" s="6" t="n">
        <v>80</v>
      </c>
      <c r="G786">
        <f>VLOOKUP(D786,Ingredientes!$A$2:$I$167,4,FALSE)</f>
        <v/>
      </c>
      <c r="H786" s="8">
        <f>F786*VLOOKUP(D786,Ingredientes!$A$2:$I$167,9,FALSE)</f>
        <v/>
      </c>
    </row>
    <row r="787">
      <c r="A787" t="n">
        <v>99</v>
      </c>
      <c r="B787" t="inlineStr">
        <is>
          <t>Pão de hambúrguer e de hot dog para lanchonetes</t>
        </is>
      </c>
      <c r="C787" t="inlineStr">
        <is>
          <t>Ingrediente</t>
        </is>
      </c>
      <c r="D787" t="inlineStr">
        <is>
          <t>leite</t>
        </is>
      </c>
      <c r="E787">
        <f>VLOOKUP(D787,Ingredientes!$A$2:$I$167,2,FALSE)</f>
        <v/>
      </c>
      <c r="F787" s="6" t="n">
        <v>400</v>
      </c>
      <c r="G787">
        <f>VLOOKUP(D787,Ingredientes!$A$2:$I$167,4,FALSE)</f>
        <v/>
      </c>
      <c r="H787" s="8">
        <f>F787*VLOOKUP(D787,Ingredientes!$A$2:$I$167,9,FALSE)</f>
        <v/>
      </c>
    </row>
    <row r="788">
      <c r="A788" t="n">
        <v>99</v>
      </c>
      <c r="B788" t="inlineStr">
        <is>
          <t>Pão de hambúrguer e de hot dog para lanchonetes</t>
        </is>
      </c>
      <c r="C788" t="inlineStr">
        <is>
          <t>Ingrediente</t>
        </is>
      </c>
      <c r="D788" t="inlineStr">
        <is>
          <t>ovo</t>
        </is>
      </c>
      <c r="E788">
        <f>VLOOKUP(D788,Ingredientes!$A$2:$I$167,2,FALSE)</f>
        <v/>
      </c>
      <c r="F788" s="6" t="n">
        <v>2</v>
      </c>
      <c r="G788">
        <f>VLOOKUP(D788,Ingredientes!$A$2:$I$167,4,FALSE)</f>
        <v/>
      </c>
      <c r="H788" s="8">
        <f>F788*VLOOKUP(D788,Ingredientes!$A$2:$I$167,9,FALSE)</f>
        <v/>
      </c>
    </row>
    <row r="789">
      <c r="A789" t="n">
        <v>99</v>
      </c>
      <c r="B789" t="inlineStr">
        <is>
          <t>Pão de hambúrguer e de hot dog para lanchonetes</t>
        </is>
      </c>
      <c r="C789" t="inlineStr">
        <is>
          <t>Ingrediente</t>
        </is>
      </c>
      <c r="D789" t="inlineStr">
        <is>
          <t>mant</t>
        </is>
      </c>
      <c r="E789">
        <f>VLOOKUP(D789,Ingredientes!$A$2:$I$167,2,FALSE)</f>
        <v/>
      </c>
      <c r="F789" s="6" t="n">
        <v>60</v>
      </c>
      <c r="G789">
        <f>VLOOKUP(D789,Ingredientes!$A$2:$I$167,4,FALSE)</f>
        <v/>
      </c>
      <c r="H789" s="8">
        <f>F789*VLOOKUP(D789,Ingredientes!$A$2:$I$167,9,FALSE)</f>
        <v/>
      </c>
    </row>
    <row r="790">
      <c r="A790" t="n">
        <v>99</v>
      </c>
      <c r="B790" t="inlineStr">
        <is>
          <t>Pão de hambúrguer e de hot dog para lanchonetes</t>
        </is>
      </c>
      <c r="C790" t="inlineStr">
        <is>
          <t>Ingrediente</t>
        </is>
      </c>
      <c r="D790" t="inlineStr">
        <is>
          <t>sal</t>
        </is>
      </c>
      <c r="E790">
        <f>VLOOKUP(D790,Ingredientes!$A$2:$I$167,2,FALSE)</f>
        <v/>
      </c>
      <c r="F790" s="6" t="n">
        <v>15</v>
      </c>
      <c r="G790">
        <f>VLOOKUP(D790,Ingredientes!$A$2:$I$167,4,FALSE)</f>
        <v/>
      </c>
      <c r="H790" s="8">
        <f>F790*VLOOKUP(D790,Ingredientes!$A$2:$I$167,9,FALSE)</f>
        <v/>
      </c>
    </row>
    <row r="791">
      <c r="A791" t="n">
        <v>99</v>
      </c>
      <c r="B791" t="inlineStr">
        <is>
          <t>Pão de hambúrguer e de hot dog para lanchonetes</t>
        </is>
      </c>
      <c r="C791" t="inlineStr">
        <is>
          <t>Embalagem</t>
        </is>
      </c>
      <c r="D791" t="inlineStr">
        <is>
          <t>skraft</t>
        </is>
      </c>
      <c r="E791">
        <f>VLOOKUP(D791,Ingredientes!$A$2:$I$167,2,FALSE)</f>
        <v/>
      </c>
      <c r="F791" s="6" t="n">
        <v>0.17</v>
      </c>
      <c r="G791">
        <f>VLOOKUP(D791,Ingredientes!$A$2:$I$167,4,FALSE)&amp;". por unidade"</f>
        <v/>
      </c>
      <c r="H791" s="8">
        <f>F791*VLOOKUP(D791,Ingredientes!$A$2:$I$167,9,FALSE)</f>
        <v/>
      </c>
    </row>
    <row r="792">
      <c r="A792" t="n">
        <v>100</v>
      </c>
      <c r="B792" t="inlineStr">
        <is>
          <t>Grissini e palitos salgados</t>
        </is>
      </c>
      <c r="C792" t="inlineStr">
        <is>
          <t>Ingrediente</t>
        </is>
      </c>
      <c r="D792" t="inlineStr">
        <is>
          <t>trigo</t>
        </is>
      </c>
      <c r="E792">
        <f>VLOOKUP(D792,Ingredientes!$A$2:$I$167,2,FALSE)</f>
        <v/>
      </c>
      <c r="F792" s="6" t="n">
        <v>500</v>
      </c>
      <c r="G792">
        <f>VLOOKUP(D792,Ingredientes!$A$2:$I$167,4,FALSE)</f>
        <v/>
      </c>
      <c r="H792" s="8">
        <f>F792*VLOOKUP(D792,Ingredientes!$A$2:$I$167,9,FALSE)</f>
        <v/>
      </c>
    </row>
    <row r="793">
      <c r="A793" t="n">
        <v>100</v>
      </c>
      <c r="B793" t="inlineStr">
        <is>
          <t>Grissini e palitos salgados</t>
        </is>
      </c>
      <c r="C793" t="inlineStr">
        <is>
          <t>Ingrediente</t>
        </is>
      </c>
      <c r="D793" t="inlineStr">
        <is>
          <t>fbio</t>
        </is>
      </c>
      <c r="E793">
        <f>VLOOKUP(D793,Ingredientes!$A$2:$I$167,2,FALSE)</f>
        <v/>
      </c>
      <c r="F793" s="6" t="n">
        <v>5</v>
      </c>
      <c r="G793">
        <f>VLOOKUP(D793,Ingredientes!$A$2:$I$167,4,FALSE)</f>
        <v/>
      </c>
      <c r="H793" s="8">
        <f>F793*VLOOKUP(D793,Ingredientes!$A$2:$I$167,9,FALSE)</f>
        <v/>
      </c>
    </row>
    <row r="794">
      <c r="A794" t="n">
        <v>100</v>
      </c>
      <c r="B794" t="inlineStr">
        <is>
          <t>Grissini e palitos salgados</t>
        </is>
      </c>
      <c r="C794" t="inlineStr">
        <is>
          <t>Ingrediente</t>
        </is>
      </c>
      <c r="D794" t="inlineStr">
        <is>
          <t>oleo</t>
        </is>
      </c>
      <c r="E794">
        <f>VLOOKUP(D794,Ingredientes!$A$2:$I$167,2,FALSE)</f>
        <v/>
      </c>
      <c r="F794" s="6" t="n">
        <v>80</v>
      </c>
      <c r="G794">
        <f>VLOOKUP(D794,Ingredientes!$A$2:$I$167,4,FALSE)</f>
        <v/>
      </c>
      <c r="H794" s="8">
        <f>F794*VLOOKUP(D794,Ingredientes!$A$2:$I$167,9,FALSE)</f>
        <v/>
      </c>
    </row>
    <row r="795">
      <c r="A795" t="n">
        <v>100</v>
      </c>
      <c r="B795" t="inlineStr">
        <is>
          <t>Grissini e palitos salgados</t>
        </is>
      </c>
      <c r="C795" t="inlineStr">
        <is>
          <t>Ingrediente</t>
        </is>
      </c>
      <c r="D795" t="inlineStr">
        <is>
          <t>sal</t>
        </is>
      </c>
      <c r="E795">
        <f>VLOOKUP(D795,Ingredientes!$A$2:$I$167,2,FALSE)</f>
        <v/>
      </c>
      <c r="F795" s="6" t="n">
        <v>10</v>
      </c>
      <c r="G795">
        <f>VLOOKUP(D795,Ingredientes!$A$2:$I$167,4,FALSE)</f>
        <v/>
      </c>
      <c r="H795" s="8">
        <f>F795*VLOOKUP(D795,Ingredientes!$A$2:$I$167,9,FALSE)</f>
        <v/>
      </c>
    </row>
    <row r="796">
      <c r="A796" t="n">
        <v>100</v>
      </c>
      <c r="B796" t="inlineStr">
        <is>
          <t>Grissini e palitos salgados</t>
        </is>
      </c>
      <c r="C796" t="inlineStr">
        <is>
          <t>Ingrediente</t>
        </is>
      </c>
      <c r="D796" t="inlineStr">
        <is>
          <t>parm</t>
        </is>
      </c>
      <c r="E796">
        <f>VLOOKUP(D796,Ingredientes!$A$2:$I$167,2,FALSE)</f>
        <v/>
      </c>
      <c r="F796" s="6" t="n">
        <v>50</v>
      </c>
      <c r="G796">
        <f>VLOOKUP(D796,Ingredientes!$A$2:$I$167,4,FALSE)</f>
        <v/>
      </c>
      <c r="H796" s="8">
        <f>F796*VLOOKUP(D796,Ingredientes!$A$2:$I$167,9,FALSE)</f>
        <v/>
      </c>
    </row>
    <row r="797">
      <c r="A797" t="n">
        <v>100</v>
      </c>
      <c r="B797" t="inlineStr">
        <is>
          <t>Grissini e palitos salgados</t>
        </is>
      </c>
      <c r="C797" t="inlineStr">
        <is>
          <t>Ingrediente</t>
        </is>
      </c>
      <c r="D797" t="inlineStr">
        <is>
          <t>oregano</t>
        </is>
      </c>
      <c r="E797">
        <f>VLOOKUP(D797,Ingredientes!$A$2:$I$167,2,FALSE)</f>
        <v/>
      </c>
      <c r="F797" s="6" t="n">
        <v>3</v>
      </c>
      <c r="G797">
        <f>VLOOKUP(D797,Ingredientes!$A$2:$I$167,4,FALSE)</f>
        <v/>
      </c>
      <c r="H797" s="8">
        <f>F797*VLOOKUP(D797,Ingredientes!$A$2:$I$167,9,FALSE)</f>
        <v/>
      </c>
    </row>
    <row r="798">
      <c r="A798" t="n">
        <v>100</v>
      </c>
      <c r="B798" t="inlineStr">
        <is>
          <t>Grissini e palitos salgados</t>
        </is>
      </c>
      <c r="C798" t="inlineStr">
        <is>
          <t>Embalagem</t>
        </is>
      </c>
      <c r="D798" t="inlineStr">
        <is>
          <t>celo</t>
        </is>
      </c>
      <c r="E798">
        <f>VLOOKUP(D798,Ingredientes!$A$2:$I$167,2,FALSE)</f>
        <v/>
      </c>
      <c r="F798" s="6" t="n">
        <v>1</v>
      </c>
      <c r="G798">
        <f>VLOOKUP(D798,Ingredientes!$A$2:$I$167,4,FALSE)&amp;". por unidade"</f>
        <v/>
      </c>
      <c r="H798" s="8">
        <f>F798*VLOOKUP(D798,Ingredientes!$A$2:$I$167,9,FALSE)</f>
        <v/>
      </c>
    </row>
    <row r="799">
      <c r="A799" t="n">
        <v>101</v>
      </c>
      <c r="B799" t="inlineStr">
        <is>
          <t>Granola caseira</t>
        </is>
      </c>
      <c r="C799" t="inlineStr">
        <is>
          <t>Ingrediente</t>
        </is>
      </c>
      <c r="D799" t="inlineStr">
        <is>
          <t>aveia</t>
        </is>
      </c>
      <c r="E799">
        <f>VLOOKUP(D799,Ingredientes!$A$2:$I$167,2,FALSE)</f>
        <v/>
      </c>
      <c r="F799" s="6" t="n">
        <v>1000</v>
      </c>
      <c r="G799">
        <f>VLOOKUP(D799,Ingredientes!$A$2:$I$167,4,FALSE)</f>
        <v/>
      </c>
      <c r="H799" s="8">
        <f>F799*VLOOKUP(D799,Ingredientes!$A$2:$I$167,9,FALSE)</f>
        <v/>
      </c>
    </row>
    <row r="800">
      <c r="A800" t="n">
        <v>101</v>
      </c>
      <c r="B800" t="inlineStr">
        <is>
          <t>Granola caseira</t>
        </is>
      </c>
      <c r="C800" t="inlineStr">
        <is>
          <t>Ingrediente</t>
        </is>
      </c>
      <c r="D800" t="inlineStr">
        <is>
          <t>mel</t>
        </is>
      </c>
      <c r="E800">
        <f>VLOOKUP(D800,Ingredientes!$A$2:$I$167,2,FALSE)</f>
        <v/>
      </c>
      <c r="F800" s="6" t="n">
        <v>150</v>
      </c>
      <c r="G800">
        <f>VLOOKUP(D800,Ingredientes!$A$2:$I$167,4,FALSE)</f>
        <v/>
      </c>
      <c r="H800" s="8">
        <f>F800*VLOOKUP(D800,Ingredientes!$A$2:$I$167,9,FALSE)</f>
        <v/>
      </c>
    </row>
    <row r="801">
      <c r="A801" t="n">
        <v>101</v>
      </c>
      <c r="B801" t="inlineStr">
        <is>
          <t>Granola caseira</t>
        </is>
      </c>
      <c r="C801" t="inlineStr">
        <is>
          <t>Ingrediente</t>
        </is>
      </c>
      <c r="D801" t="inlineStr">
        <is>
          <t>oleo</t>
        </is>
      </c>
      <c r="E801">
        <f>VLOOKUP(D801,Ingredientes!$A$2:$I$167,2,FALSE)</f>
        <v/>
      </c>
      <c r="F801" s="6" t="n">
        <v>60</v>
      </c>
      <c r="G801">
        <f>VLOOKUP(D801,Ingredientes!$A$2:$I$167,4,FALSE)</f>
        <v/>
      </c>
      <c r="H801" s="8">
        <f>F801*VLOOKUP(D801,Ingredientes!$A$2:$I$167,9,FALSE)</f>
        <v/>
      </c>
    </row>
    <row r="802">
      <c r="A802" t="n">
        <v>101</v>
      </c>
      <c r="B802" t="inlineStr">
        <is>
          <t>Granola caseira</t>
        </is>
      </c>
      <c r="C802" t="inlineStr">
        <is>
          <t>Ingrediente</t>
        </is>
      </c>
      <c r="D802" t="inlineStr">
        <is>
          <t>caju</t>
        </is>
      </c>
      <c r="E802">
        <f>VLOOKUP(D802,Ingredientes!$A$2:$I$167,2,FALSE)</f>
        <v/>
      </c>
      <c r="F802" s="6" t="n">
        <v>160</v>
      </c>
      <c r="G802">
        <f>VLOOKUP(D802,Ingredientes!$A$2:$I$167,4,FALSE)</f>
        <v/>
      </c>
      <c r="H802" s="8">
        <f>F802*VLOOKUP(D802,Ingredientes!$A$2:$I$167,9,FALSE)</f>
        <v/>
      </c>
    </row>
    <row r="803">
      <c r="A803" t="n">
        <v>101</v>
      </c>
      <c r="B803" t="inlineStr">
        <is>
          <t>Granola caseira</t>
        </is>
      </c>
      <c r="C803" t="inlineStr">
        <is>
          <t>Ingrediente</t>
        </is>
      </c>
      <c r="D803" t="inlineStr">
        <is>
          <t>passa</t>
        </is>
      </c>
      <c r="E803">
        <f>VLOOKUP(D803,Ingredientes!$A$2:$I$167,2,FALSE)</f>
        <v/>
      </c>
      <c r="F803" s="6" t="n">
        <v>150</v>
      </c>
      <c r="G803">
        <f>VLOOKUP(D803,Ingredientes!$A$2:$I$167,4,FALSE)</f>
        <v/>
      </c>
      <c r="H803" s="8">
        <f>F803*VLOOKUP(D803,Ingredientes!$A$2:$I$167,9,FALSE)</f>
        <v/>
      </c>
    </row>
    <row r="804">
      <c r="A804" t="n">
        <v>101</v>
      </c>
      <c r="B804" t="inlineStr">
        <is>
          <t>Granola caseira</t>
        </is>
      </c>
      <c r="C804" t="inlineStr">
        <is>
          <t>Ingrediente</t>
        </is>
      </c>
      <c r="D804" t="inlineStr">
        <is>
          <t>linhaca</t>
        </is>
      </c>
      <c r="E804">
        <f>VLOOKUP(D804,Ingredientes!$A$2:$I$167,2,FALSE)</f>
        <v/>
      </c>
      <c r="F804" s="6" t="n">
        <v>150</v>
      </c>
      <c r="G804">
        <f>VLOOKUP(D804,Ingredientes!$A$2:$I$167,4,FALSE)</f>
        <v/>
      </c>
      <c r="H804" s="8">
        <f>F804*VLOOKUP(D804,Ingredientes!$A$2:$I$167,9,FALSE)</f>
        <v/>
      </c>
    </row>
    <row r="805">
      <c r="A805" t="n">
        <v>101</v>
      </c>
      <c r="B805" t="inlineStr">
        <is>
          <t>Granola caseira</t>
        </is>
      </c>
      <c r="C805" t="inlineStr">
        <is>
          <t>Ingrediente</t>
        </is>
      </c>
      <c r="D805" t="inlineStr">
        <is>
          <t>canela</t>
        </is>
      </c>
      <c r="E805">
        <f>VLOOKUP(D805,Ingredientes!$A$2:$I$167,2,FALSE)</f>
        <v/>
      </c>
      <c r="F805" s="6" t="n">
        <v>5</v>
      </c>
      <c r="G805">
        <f>VLOOKUP(D805,Ingredientes!$A$2:$I$167,4,FALSE)</f>
        <v/>
      </c>
      <c r="H805" s="8">
        <f>F805*VLOOKUP(D805,Ingredientes!$A$2:$I$167,9,FALSE)</f>
        <v/>
      </c>
    </row>
    <row r="806">
      <c r="A806" t="n">
        <v>101</v>
      </c>
      <c r="B806" t="inlineStr">
        <is>
          <t>Granola caseira</t>
        </is>
      </c>
      <c r="C806" t="inlineStr">
        <is>
          <t>Ingrediente</t>
        </is>
      </c>
      <c r="D806" t="inlineStr">
        <is>
          <t>coco</t>
        </is>
      </c>
      <c r="E806">
        <f>VLOOKUP(D806,Ingredientes!$A$2:$I$167,2,FALSE)</f>
        <v/>
      </c>
      <c r="F806" s="6" t="n">
        <v>100</v>
      </c>
      <c r="G806">
        <f>VLOOKUP(D806,Ingredientes!$A$2:$I$167,4,FALSE)</f>
        <v/>
      </c>
      <c r="H806" s="8">
        <f>F806*VLOOKUP(D806,Ingredientes!$A$2:$I$167,9,FALSE)</f>
        <v/>
      </c>
    </row>
    <row r="807">
      <c r="A807" t="n">
        <v>101</v>
      </c>
      <c r="B807" t="inlineStr">
        <is>
          <t>Granola caseira</t>
        </is>
      </c>
      <c r="C807" t="inlineStr">
        <is>
          <t>Embalagem</t>
        </is>
      </c>
      <c r="D807" t="inlineStr">
        <is>
          <t>pote500</t>
        </is>
      </c>
      <c r="E807">
        <f>VLOOKUP(D807,Ingredientes!$A$2:$I$167,2,FALSE)</f>
        <v/>
      </c>
      <c r="F807" s="6" t="n">
        <v>1</v>
      </c>
      <c r="G807">
        <f>VLOOKUP(D807,Ingredientes!$A$2:$I$167,4,FALSE)&amp;". por unidade"</f>
        <v/>
      </c>
      <c r="H807" s="8">
        <f>F807*VLOOKUP(D807,Ingredientes!$A$2:$I$167,9,FALSE)</f>
        <v/>
      </c>
    </row>
    <row r="808">
      <c r="A808" t="n">
        <v>102</v>
      </c>
      <c r="B808" t="inlineStr">
        <is>
          <t>Barrinha de cereal caseira</t>
        </is>
      </c>
      <c r="C808" t="inlineStr">
        <is>
          <t>Ingrediente</t>
        </is>
      </c>
      <c r="D808" t="inlineStr">
        <is>
          <t>aveia</t>
        </is>
      </c>
      <c r="E808">
        <f>VLOOKUP(D808,Ingredientes!$A$2:$I$167,2,FALSE)</f>
        <v/>
      </c>
      <c r="F808" s="6" t="n">
        <v>300</v>
      </c>
      <c r="G808">
        <f>VLOOKUP(D808,Ingredientes!$A$2:$I$167,4,FALSE)</f>
        <v/>
      </c>
      <c r="H808" s="8">
        <f>F808*VLOOKUP(D808,Ingredientes!$A$2:$I$167,9,FALSE)</f>
        <v/>
      </c>
    </row>
    <row r="809">
      <c r="A809" t="n">
        <v>102</v>
      </c>
      <c r="B809" t="inlineStr">
        <is>
          <t>Barrinha de cereal caseira</t>
        </is>
      </c>
      <c r="C809" t="inlineStr">
        <is>
          <t>Ingrediente</t>
        </is>
      </c>
      <c r="D809" t="inlineStr">
        <is>
          <t>mel</t>
        </is>
      </c>
      <c r="E809">
        <f>VLOOKUP(D809,Ingredientes!$A$2:$I$167,2,FALSE)</f>
        <v/>
      </c>
      <c r="F809" s="6" t="n">
        <v>150</v>
      </c>
      <c r="G809">
        <f>VLOOKUP(D809,Ingredientes!$A$2:$I$167,4,FALSE)</f>
        <v/>
      </c>
      <c r="H809" s="8">
        <f>F809*VLOOKUP(D809,Ingredientes!$A$2:$I$167,9,FALSE)</f>
        <v/>
      </c>
    </row>
    <row r="810">
      <c r="A810" t="n">
        <v>102</v>
      </c>
      <c r="B810" t="inlineStr">
        <is>
          <t>Barrinha de cereal caseira</t>
        </is>
      </c>
      <c r="C810" t="inlineStr">
        <is>
          <t>Ingrediente</t>
        </is>
      </c>
      <c r="D810" t="inlineStr">
        <is>
          <t>amendt</t>
        </is>
      </c>
      <c r="E810">
        <f>VLOOKUP(D810,Ingredientes!$A$2:$I$167,2,FALSE)</f>
        <v/>
      </c>
      <c r="F810" s="6" t="n">
        <v>100</v>
      </c>
      <c r="G810">
        <f>VLOOKUP(D810,Ingredientes!$A$2:$I$167,4,FALSE)</f>
        <v/>
      </c>
      <c r="H810" s="8">
        <f>F810*VLOOKUP(D810,Ingredientes!$A$2:$I$167,9,FALSE)</f>
        <v/>
      </c>
    </row>
    <row r="811">
      <c r="A811" t="n">
        <v>102</v>
      </c>
      <c r="B811" t="inlineStr">
        <is>
          <t>Barrinha de cereal caseira</t>
        </is>
      </c>
      <c r="C811" t="inlineStr">
        <is>
          <t>Ingrediente</t>
        </is>
      </c>
      <c r="D811" t="inlineStr">
        <is>
          <t>passa</t>
        </is>
      </c>
      <c r="E811">
        <f>VLOOKUP(D811,Ingredientes!$A$2:$I$167,2,FALSE)</f>
        <v/>
      </c>
      <c r="F811" s="6" t="n">
        <v>80</v>
      </c>
      <c r="G811">
        <f>VLOOKUP(D811,Ingredientes!$A$2:$I$167,4,FALSE)</f>
        <v/>
      </c>
      <c r="H811" s="8">
        <f>F811*VLOOKUP(D811,Ingredientes!$A$2:$I$167,9,FALSE)</f>
        <v/>
      </c>
    </row>
    <row r="812">
      <c r="A812" t="n">
        <v>102</v>
      </c>
      <c r="B812" t="inlineStr">
        <is>
          <t>Barrinha de cereal caseira</t>
        </is>
      </c>
      <c r="C812" t="inlineStr">
        <is>
          <t>Ingrediente</t>
        </is>
      </c>
      <c r="D812" t="inlineStr">
        <is>
          <t>coco</t>
        </is>
      </c>
      <c r="E812">
        <f>VLOOKUP(D812,Ingredientes!$A$2:$I$167,2,FALSE)</f>
        <v/>
      </c>
      <c r="F812" s="6" t="n">
        <v>50</v>
      </c>
      <c r="G812">
        <f>VLOOKUP(D812,Ingredientes!$A$2:$I$167,4,FALSE)</f>
        <v/>
      </c>
      <c r="H812" s="8">
        <f>F812*VLOOKUP(D812,Ingredientes!$A$2:$I$167,9,FALSE)</f>
        <v/>
      </c>
    </row>
    <row r="813">
      <c r="A813" t="n">
        <v>102</v>
      </c>
      <c r="B813" t="inlineStr">
        <is>
          <t>Barrinha de cereal caseira</t>
        </is>
      </c>
      <c r="C813" t="inlineStr">
        <is>
          <t>Ingrediente</t>
        </is>
      </c>
      <c r="D813" t="inlineStr">
        <is>
          <t>mascavo</t>
        </is>
      </c>
      <c r="E813">
        <f>VLOOKUP(D813,Ingredientes!$A$2:$I$167,2,FALSE)</f>
        <v/>
      </c>
      <c r="F813" s="6" t="n">
        <v>50</v>
      </c>
      <c r="G813">
        <f>VLOOKUP(D813,Ingredientes!$A$2:$I$167,4,FALSE)</f>
        <v/>
      </c>
      <c r="H813" s="8">
        <f>F813*VLOOKUP(D813,Ingredientes!$A$2:$I$167,9,FALSE)</f>
        <v/>
      </c>
    </row>
    <row r="814">
      <c r="A814" t="n">
        <v>102</v>
      </c>
      <c r="B814" t="inlineStr">
        <is>
          <t>Barrinha de cereal caseira</t>
        </is>
      </c>
      <c r="C814" t="inlineStr">
        <is>
          <t>Embalagem</t>
        </is>
      </c>
      <c r="D814" t="inlineStr">
        <is>
          <t>celo</t>
        </is>
      </c>
      <c r="E814">
        <f>VLOOKUP(D814,Ingredientes!$A$2:$I$167,2,FALSE)</f>
        <v/>
      </c>
      <c r="F814" s="6" t="n">
        <v>1</v>
      </c>
      <c r="G814">
        <f>VLOOKUP(D814,Ingredientes!$A$2:$I$167,4,FALSE)&amp;". por unidade"</f>
        <v/>
      </c>
      <c r="H814" s="8">
        <f>F814*VLOOKUP(D814,Ingredientes!$A$2:$I$167,9,FALSE)</f>
        <v/>
      </c>
    </row>
    <row r="815">
      <c r="A815" t="n">
        <v>103</v>
      </c>
      <c r="B815" t="inlineStr">
        <is>
          <t>Doces fit sem açúcar</t>
        </is>
      </c>
      <c r="C815" t="inlineStr">
        <is>
          <t>Ingrediente</t>
        </is>
      </c>
      <c r="D815" t="inlineStr">
        <is>
          <t>bdoce</t>
        </is>
      </c>
      <c r="E815">
        <f>VLOOKUP(D815,Ingredientes!$A$2:$I$167,2,FALSE)</f>
        <v/>
      </c>
      <c r="F815" s="6" t="n">
        <v>500</v>
      </c>
      <c r="G815">
        <f>VLOOKUP(D815,Ingredientes!$A$2:$I$167,4,FALSE)</f>
        <v/>
      </c>
      <c r="H815" s="8">
        <f>F815*VLOOKUP(D815,Ingredientes!$A$2:$I$167,9,FALSE)</f>
        <v/>
      </c>
    </row>
    <row r="816">
      <c r="A816" t="n">
        <v>103</v>
      </c>
      <c r="B816" t="inlineStr">
        <is>
          <t>Doces fit sem açúcar</t>
        </is>
      </c>
      <c r="C816" t="inlineStr">
        <is>
          <t>Ingrediente</t>
        </is>
      </c>
      <c r="D816" t="inlineStr">
        <is>
          <t>cacau</t>
        </is>
      </c>
      <c r="E816">
        <f>VLOOKUP(D816,Ingredientes!$A$2:$I$167,2,FALSE)</f>
        <v/>
      </c>
      <c r="F816" s="6" t="n">
        <v>30</v>
      </c>
      <c r="G816">
        <f>VLOOKUP(D816,Ingredientes!$A$2:$I$167,4,FALSE)</f>
        <v/>
      </c>
      <c r="H816" s="8">
        <f>F816*VLOOKUP(D816,Ingredientes!$A$2:$I$167,9,FALSE)</f>
        <v/>
      </c>
    </row>
    <row r="817">
      <c r="A817" t="n">
        <v>103</v>
      </c>
      <c r="B817" t="inlineStr">
        <is>
          <t>Doces fit sem açúcar</t>
        </is>
      </c>
      <c r="C817" t="inlineStr">
        <is>
          <t>Ingrediente</t>
        </is>
      </c>
      <c r="D817" t="inlineStr">
        <is>
          <t>mel</t>
        </is>
      </c>
      <c r="E817">
        <f>VLOOKUP(D817,Ingredientes!$A$2:$I$167,2,FALSE)</f>
        <v/>
      </c>
      <c r="F817" s="6" t="n">
        <v>40</v>
      </c>
      <c r="G817">
        <f>VLOOKUP(D817,Ingredientes!$A$2:$I$167,4,FALSE)</f>
        <v/>
      </c>
      <c r="H817" s="8">
        <f>F817*VLOOKUP(D817,Ingredientes!$A$2:$I$167,9,FALSE)</f>
        <v/>
      </c>
    </row>
    <row r="818">
      <c r="A818" t="n">
        <v>103</v>
      </c>
      <c r="B818" t="inlineStr">
        <is>
          <t>Doces fit sem açúcar</t>
        </is>
      </c>
      <c r="C818" t="inlineStr">
        <is>
          <t>Ingrediente</t>
        </is>
      </c>
      <c r="D818" t="inlineStr">
        <is>
          <t>coco</t>
        </is>
      </c>
      <c r="E818">
        <f>VLOOKUP(D818,Ingredientes!$A$2:$I$167,2,FALSE)</f>
        <v/>
      </c>
      <c r="F818" s="6" t="n">
        <v>50</v>
      </c>
      <c r="G818">
        <f>VLOOKUP(D818,Ingredientes!$A$2:$I$167,4,FALSE)</f>
        <v/>
      </c>
      <c r="H818" s="8">
        <f>F818*VLOOKUP(D818,Ingredientes!$A$2:$I$167,9,FALSE)</f>
        <v/>
      </c>
    </row>
    <row r="819">
      <c r="A819" t="n">
        <v>103</v>
      </c>
      <c r="B819" t="inlineStr">
        <is>
          <t>Doces fit sem açúcar</t>
        </is>
      </c>
      <c r="C819" t="inlineStr">
        <is>
          <t>Embalagem</t>
        </is>
      </c>
      <c r="D819" t="inlineStr">
        <is>
          <t>form4</t>
        </is>
      </c>
      <c r="E819">
        <f>VLOOKUP(D819,Ingredientes!$A$2:$I$167,2,FALSE)</f>
        <v/>
      </c>
      <c r="F819" s="6" t="n">
        <v>1</v>
      </c>
      <c r="G819">
        <f>VLOOKUP(D819,Ingredientes!$A$2:$I$167,4,FALSE)&amp;". por unidade"</f>
        <v/>
      </c>
      <c r="H819" s="8">
        <f>F819*VLOOKUP(D819,Ingredientes!$A$2:$I$167,9,FALSE)</f>
        <v/>
      </c>
    </row>
    <row r="820">
      <c r="A820" t="n">
        <v>104</v>
      </c>
      <c r="B820" t="inlineStr">
        <is>
          <t>Pães low carb</t>
        </is>
      </c>
      <c r="C820" t="inlineStr">
        <is>
          <t>Ingrediente</t>
        </is>
      </c>
      <c r="D820" t="inlineStr">
        <is>
          <t>ovo</t>
        </is>
      </c>
      <c r="E820">
        <f>VLOOKUP(D820,Ingredientes!$A$2:$I$167,2,FALSE)</f>
        <v/>
      </c>
      <c r="F820" s="6" t="n">
        <v>4</v>
      </c>
      <c r="G820">
        <f>VLOOKUP(D820,Ingredientes!$A$2:$I$167,4,FALSE)</f>
        <v/>
      </c>
      <c r="H820" s="8">
        <f>F820*VLOOKUP(D820,Ingredientes!$A$2:$I$167,9,FALSE)</f>
        <v/>
      </c>
    </row>
    <row r="821">
      <c r="A821" t="n">
        <v>104</v>
      </c>
      <c r="B821" t="inlineStr">
        <is>
          <t>Pães low carb</t>
        </is>
      </c>
      <c r="C821" t="inlineStr">
        <is>
          <t>Ingrediente</t>
        </is>
      </c>
      <c r="D821" t="inlineStr">
        <is>
          <t>linhaca</t>
        </is>
      </c>
      <c r="E821">
        <f>VLOOKUP(D821,Ingredientes!$A$2:$I$167,2,FALSE)</f>
        <v/>
      </c>
      <c r="F821" s="6" t="n">
        <v>150</v>
      </c>
      <c r="G821">
        <f>VLOOKUP(D821,Ingredientes!$A$2:$I$167,4,FALSE)</f>
        <v/>
      </c>
      <c r="H821" s="8">
        <f>F821*VLOOKUP(D821,Ingredientes!$A$2:$I$167,9,FALSE)</f>
        <v/>
      </c>
    </row>
    <row r="822">
      <c r="A822" t="n">
        <v>104</v>
      </c>
      <c r="B822" t="inlineStr">
        <is>
          <t>Pães low carb</t>
        </is>
      </c>
      <c r="C822" t="inlineStr">
        <is>
          <t>Ingrediente</t>
        </is>
      </c>
      <c r="D822" t="inlineStr">
        <is>
          <t>parm</t>
        </is>
      </c>
      <c r="E822">
        <f>VLOOKUP(D822,Ingredientes!$A$2:$I$167,2,FALSE)</f>
        <v/>
      </c>
      <c r="F822" s="6" t="n">
        <v>50</v>
      </c>
      <c r="G822">
        <f>VLOOKUP(D822,Ingredientes!$A$2:$I$167,4,FALSE)</f>
        <v/>
      </c>
      <c r="H822" s="8">
        <f>F822*VLOOKUP(D822,Ingredientes!$A$2:$I$167,9,FALSE)</f>
        <v/>
      </c>
    </row>
    <row r="823">
      <c r="A823" t="n">
        <v>104</v>
      </c>
      <c r="B823" t="inlineStr">
        <is>
          <t>Pães low carb</t>
        </is>
      </c>
      <c r="C823" t="inlineStr">
        <is>
          <t>Ingrediente</t>
        </is>
      </c>
      <c r="D823" t="inlineStr">
        <is>
          <t>ferm</t>
        </is>
      </c>
      <c r="E823">
        <f>VLOOKUP(D823,Ingredientes!$A$2:$I$167,2,FALSE)</f>
        <v/>
      </c>
      <c r="F823" s="6" t="n">
        <v>10</v>
      </c>
      <c r="G823">
        <f>VLOOKUP(D823,Ingredientes!$A$2:$I$167,4,FALSE)</f>
        <v/>
      </c>
      <c r="H823" s="8">
        <f>F823*VLOOKUP(D823,Ingredientes!$A$2:$I$167,9,FALSE)</f>
        <v/>
      </c>
    </row>
    <row r="824">
      <c r="A824" t="n">
        <v>104</v>
      </c>
      <c r="B824" t="inlineStr">
        <is>
          <t>Pães low carb</t>
        </is>
      </c>
      <c r="C824" t="inlineStr">
        <is>
          <t>Ingrediente</t>
        </is>
      </c>
      <c r="D824" t="inlineStr">
        <is>
          <t>azeite</t>
        </is>
      </c>
      <c r="E824">
        <f>VLOOKUP(D824,Ingredientes!$A$2:$I$167,2,FALSE)</f>
        <v/>
      </c>
      <c r="F824" s="6" t="n">
        <v>30</v>
      </c>
      <c r="G824">
        <f>VLOOKUP(D824,Ingredientes!$A$2:$I$167,4,FALSE)</f>
        <v/>
      </c>
      <c r="H824" s="8">
        <f>F824*VLOOKUP(D824,Ingredientes!$A$2:$I$167,9,FALSE)</f>
        <v/>
      </c>
    </row>
    <row r="825">
      <c r="A825" t="n">
        <v>104</v>
      </c>
      <c r="B825" t="inlineStr">
        <is>
          <t>Pães low carb</t>
        </is>
      </c>
      <c r="C825" t="inlineStr">
        <is>
          <t>Ingrediente</t>
        </is>
      </c>
      <c r="D825" t="inlineStr">
        <is>
          <t>iog</t>
        </is>
      </c>
      <c r="E825">
        <f>VLOOKUP(D825,Ingredientes!$A$2:$I$167,2,FALSE)</f>
        <v/>
      </c>
      <c r="F825" s="6" t="n">
        <v>170</v>
      </c>
      <c r="G825">
        <f>VLOOKUP(D825,Ingredientes!$A$2:$I$167,4,FALSE)</f>
        <v/>
      </c>
      <c r="H825" s="8">
        <f>F825*VLOOKUP(D825,Ingredientes!$A$2:$I$167,9,FALSE)</f>
        <v/>
      </c>
    </row>
    <row r="826">
      <c r="A826" t="n">
        <v>104</v>
      </c>
      <c r="B826" t="inlineStr">
        <is>
          <t>Pães low carb</t>
        </is>
      </c>
      <c r="C826" t="inlineStr">
        <is>
          <t>Ingrediente</t>
        </is>
      </c>
      <c r="D826" t="inlineStr">
        <is>
          <t>sal</t>
        </is>
      </c>
      <c r="E826">
        <f>VLOOKUP(D826,Ingredientes!$A$2:$I$167,2,FALSE)</f>
        <v/>
      </c>
      <c r="F826" s="6" t="n">
        <v>3</v>
      </c>
      <c r="G826">
        <f>VLOOKUP(D826,Ingredientes!$A$2:$I$167,4,FALSE)</f>
        <v/>
      </c>
      <c r="H826" s="8">
        <f>F826*VLOOKUP(D826,Ingredientes!$A$2:$I$167,9,FALSE)</f>
        <v/>
      </c>
    </row>
    <row r="827">
      <c r="A827" t="n">
        <v>104</v>
      </c>
      <c r="B827" t="inlineStr">
        <is>
          <t>Pães low carb</t>
        </is>
      </c>
      <c r="C827" t="inlineStr">
        <is>
          <t>Embalagem</t>
        </is>
      </c>
      <c r="D827" t="inlineStr">
        <is>
          <t>skraft</t>
        </is>
      </c>
      <c r="E827">
        <f>VLOOKUP(D827,Ingredientes!$A$2:$I$167,2,FALSE)</f>
        <v/>
      </c>
      <c r="F827" s="6" t="n">
        <v>0.25</v>
      </c>
      <c r="G827">
        <f>VLOOKUP(D827,Ingredientes!$A$2:$I$167,4,FALSE)&amp;". por unidade"</f>
        <v/>
      </c>
      <c r="H827" s="8">
        <f>F827*VLOOKUP(D827,Ingredientes!$A$2:$I$167,9,FALSE)</f>
        <v/>
      </c>
    </row>
    <row r="828">
      <c r="A828" t="n">
        <v>105</v>
      </c>
      <c r="B828" t="inlineStr">
        <is>
          <t>Bolos sem glúten e sem lactose</t>
        </is>
      </c>
      <c r="C828" t="inlineStr">
        <is>
          <t>Ingrediente</t>
        </is>
      </c>
      <c r="D828" t="inlineStr">
        <is>
          <t>cenoura</t>
        </is>
      </c>
      <c r="E828">
        <f>VLOOKUP(D828,Ingredientes!$A$2:$I$167,2,FALSE)</f>
        <v/>
      </c>
      <c r="F828" s="6" t="n">
        <v>300</v>
      </c>
      <c r="G828">
        <f>VLOOKUP(D828,Ingredientes!$A$2:$I$167,4,FALSE)</f>
        <v/>
      </c>
      <c r="H828" s="8">
        <f>F828*VLOOKUP(D828,Ingredientes!$A$2:$I$167,9,FALSE)</f>
        <v/>
      </c>
    </row>
    <row r="829">
      <c r="A829" t="n">
        <v>105</v>
      </c>
      <c r="B829" t="inlineStr">
        <is>
          <t>Bolos sem glúten e sem lactose</t>
        </is>
      </c>
      <c r="C829" t="inlineStr">
        <is>
          <t>Ingrediente</t>
        </is>
      </c>
      <c r="D829" t="inlineStr">
        <is>
          <t>ovo</t>
        </is>
      </c>
      <c r="E829">
        <f>VLOOKUP(D829,Ingredientes!$A$2:$I$167,2,FALSE)</f>
        <v/>
      </c>
      <c r="F829" s="6" t="n">
        <v>3</v>
      </c>
      <c r="G829">
        <f>VLOOKUP(D829,Ingredientes!$A$2:$I$167,4,FALSE)</f>
        <v/>
      </c>
      <c r="H829" s="8">
        <f>F829*VLOOKUP(D829,Ingredientes!$A$2:$I$167,9,FALSE)</f>
        <v/>
      </c>
    </row>
    <row r="830">
      <c r="A830" t="n">
        <v>105</v>
      </c>
      <c r="B830" t="inlineStr">
        <is>
          <t>Bolos sem glúten e sem lactose</t>
        </is>
      </c>
      <c r="C830" t="inlineStr">
        <is>
          <t>Ingrediente</t>
        </is>
      </c>
      <c r="D830" t="inlineStr">
        <is>
          <t>oleo</t>
        </is>
      </c>
      <c r="E830">
        <f>VLOOKUP(D830,Ingredientes!$A$2:$I$167,2,FALSE)</f>
        <v/>
      </c>
      <c r="F830" s="6" t="n">
        <v>120</v>
      </c>
      <c r="G830">
        <f>VLOOKUP(D830,Ingredientes!$A$2:$I$167,4,FALSE)</f>
        <v/>
      </c>
      <c r="H830" s="8">
        <f>F830*VLOOKUP(D830,Ingredientes!$A$2:$I$167,9,FALSE)</f>
        <v/>
      </c>
    </row>
    <row r="831">
      <c r="A831" t="n">
        <v>105</v>
      </c>
      <c r="B831" t="inlineStr">
        <is>
          <t>Bolos sem glúten e sem lactose</t>
        </is>
      </c>
      <c r="C831" t="inlineStr">
        <is>
          <t>Ingrediente</t>
        </is>
      </c>
      <c r="D831" t="inlineStr">
        <is>
          <t>acucar</t>
        </is>
      </c>
      <c r="E831">
        <f>VLOOKUP(D831,Ingredientes!$A$2:$I$167,2,FALSE)</f>
        <v/>
      </c>
      <c r="F831" s="6" t="n">
        <v>200</v>
      </c>
      <c r="G831">
        <f>VLOOKUP(D831,Ingredientes!$A$2:$I$167,4,FALSE)</f>
        <v/>
      </c>
      <c r="H831" s="8">
        <f>F831*VLOOKUP(D831,Ingredientes!$A$2:$I$167,9,FALSE)</f>
        <v/>
      </c>
    </row>
    <row r="832">
      <c r="A832" t="n">
        <v>105</v>
      </c>
      <c r="B832" t="inlineStr">
        <is>
          <t>Bolos sem glúten e sem lactose</t>
        </is>
      </c>
      <c r="C832" t="inlineStr">
        <is>
          <t>Ingrediente</t>
        </is>
      </c>
      <c r="D832" t="inlineStr">
        <is>
          <t>farroz</t>
        </is>
      </c>
      <c r="E832">
        <f>VLOOKUP(D832,Ingredientes!$A$2:$I$167,2,FALSE)</f>
        <v/>
      </c>
      <c r="F832" s="6" t="n">
        <v>200</v>
      </c>
      <c r="G832">
        <f>VLOOKUP(D832,Ingredientes!$A$2:$I$167,4,FALSE)</f>
        <v/>
      </c>
      <c r="H832" s="8">
        <f>F832*VLOOKUP(D832,Ingredientes!$A$2:$I$167,9,FALSE)</f>
        <v/>
      </c>
    </row>
    <row r="833">
      <c r="A833" t="n">
        <v>105</v>
      </c>
      <c r="B833" t="inlineStr">
        <is>
          <t>Bolos sem glúten e sem lactose</t>
        </is>
      </c>
      <c r="C833" t="inlineStr">
        <is>
          <t>Ingrediente</t>
        </is>
      </c>
      <c r="D833" t="inlineStr">
        <is>
          <t>amido</t>
        </is>
      </c>
      <c r="E833">
        <f>VLOOKUP(D833,Ingredientes!$A$2:$I$167,2,FALSE)</f>
        <v/>
      </c>
      <c r="F833" s="6" t="n">
        <v>50</v>
      </c>
      <c r="G833">
        <f>VLOOKUP(D833,Ingredientes!$A$2:$I$167,4,FALSE)</f>
        <v/>
      </c>
      <c r="H833" s="8">
        <f>F833*VLOOKUP(D833,Ingredientes!$A$2:$I$167,9,FALSE)</f>
        <v/>
      </c>
    </row>
    <row r="834">
      <c r="A834" t="n">
        <v>105</v>
      </c>
      <c r="B834" t="inlineStr">
        <is>
          <t>Bolos sem glúten e sem lactose</t>
        </is>
      </c>
      <c r="C834" t="inlineStr">
        <is>
          <t>Ingrediente</t>
        </is>
      </c>
      <c r="D834" t="inlineStr">
        <is>
          <t>ferm</t>
        </is>
      </c>
      <c r="E834">
        <f>VLOOKUP(D834,Ingredientes!$A$2:$I$167,2,FALSE)</f>
        <v/>
      </c>
      <c r="F834" s="6" t="n">
        <v>10</v>
      </c>
      <c r="G834">
        <f>VLOOKUP(D834,Ingredientes!$A$2:$I$167,4,FALSE)</f>
        <v/>
      </c>
      <c r="H834" s="8">
        <f>F834*VLOOKUP(D834,Ingredientes!$A$2:$I$167,9,FALSE)</f>
        <v/>
      </c>
    </row>
    <row r="835">
      <c r="A835" t="n">
        <v>105</v>
      </c>
      <c r="B835" t="inlineStr">
        <is>
          <t>Bolos sem glúten e sem lactose</t>
        </is>
      </c>
      <c r="C835" t="inlineStr">
        <is>
          <t>Embalagem</t>
        </is>
      </c>
      <c r="D835" t="inlineStr">
        <is>
          <t>alu36</t>
        </is>
      </c>
      <c r="E835">
        <f>VLOOKUP(D835,Ingredientes!$A$2:$I$167,2,FALSE)</f>
        <v/>
      </c>
      <c r="F835" s="6" t="n">
        <v>1</v>
      </c>
      <c r="G835">
        <f>VLOOKUP(D835,Ingredientes!$A$2:$I$167,4,FALSE)&amp;". por unidade"</f>
        <v/>
      </c>
      <c r="H835" s="8">
        <f>F835*VLOOKUP(D835,Ingredientes!$A$2:$I$167,9,FALSE)</f>
        <v/>
      </c>
    </row>
    <row r="836">
      <c r="A836" t="n">
        <v>105</v>
      </c>
      <c r="B836" t="inlineStr">
        <is>
          <t>Bolos sem glúten e sem lactose</t>
        </is>
      </c>
      <c r="C836" t="inlineStr">
        <is>
          <t>Embalagem</t>
        </is>
      </c>
      <c r="D836" t="inlineStr">
        <is>
          <t>pvc</t>
        </is>
      </c>
      <c r="E836">
        <f>VLOOKUP(D836,Ingredientes!$A$2:$I$167,2,FALSE)</f>
        <v/>
      </c>
      <c r="F836" s="6" t="n">
        <v>0.1</v>
      </c>
      <c r="G836">
        <f>VLOOKUP(D836,Ingredientes!$A$2:$I$167,4,FALSE)&amp;". por unidade"</f>
        <v/>
      </c>
      <c r="H836" s="8">
        <f>F836*VLOOKUP(D836,Ingredientes!$A$2:$I$167,9,FALSE)</f>
        <v/>
      </c>
    </row>
    <row r="837">
      <c r="A837" t="n">
        <v>106</v>
      </c>
      <c r="B837" t="inlineStr">
        <is>
          <t>Salada no pote</t>
        </is>
      </c>
      <c r="C837" t="inlineStr">
        <is>
          <t>Ingrediente</t>
        </is>
      </c>
      <c r="D837" t="inlineStr">
        <is>
          <t>alface</t>
        </is>
      </c>
      <c r="E837">
        <f>VLOOKUP(D837,Ingredientes!$A$2:$I$167,2,FALSE)</f>
        <v/>
      </c>
      <c r="F837" s="6" t="n">
        <v>2</v>
      </c>
      <c r="G837">
        <f>VLOOKUP(D837,Ingredientes!$A$2:$I$167,4,FALSE)</f>
        <v/>
      </c>
      <c r="H837" s="8">
        <f>F837*VLOOKUP(D837,Ingredientes!$A$2:$I$167,9,FALSE)</f>
        <v/>
      </c>
    </row>
    <row r="838">
      <c r="A838" t="n">
        <v>106</v>
      </c>
      <c r="B838" t="inlineStr">
        <is>
          <t>Salada no pote</t>
        </is>
      </c>
      <c r="C838" t="inlineStr">
        <is>
          <t>Ingrediente</t>
        </is>
      </c>
      <c r="D838" t="inlineStr">
        <is>
          <t>tomate</t>
        </is>
      </c>
      <c r="E838">
        <f>VLOOKUP(D838,Ingredientes!$A$2:$I$167,2,FALSE)</f>
        <v/>
      </c>
      <c r="F838" s="6" t="n">
        <v>500</v>
      </c>
      <c r="G838">
        <f>VLOOKUP(D838,Ingredientes!$A$2:$I$167,4,FALSE)</f>
        <v/>
      </c>
      <c r="H838" s="8">
        <f>F838*VLOOKUP(D838,Ingredientes!$A$2:$I$167,9,FALSE)</f>
        <v/>
      </c>
    </row>
    <row r="839">
      <c r="A839" t="n">
        <v>106</v>
      </c>
      <c r="B839" t="inlineStr">
        <is>
          <t>Salada no pote</t>
        </is>
      </c>
      <c r="C839" t="inlineStr">
        <is>
          <t>Ingrediente</t>
        </is>
      </c>
      <c r="D839" t="inlineStr">
        <is>
          <t>pepino</t>
        </is>
      </c>
      <c r="E839">
        <f>VLOOKUP(D839,Ingredientes!$A$2:$I$167,2,FALSE)</f>
        <v/>
      </c>
      <c r="F839" s="6" t="n">
        <v>650</v>
      </c>
      <c r="G839">
        <f>VLOOKUP(D839,Ingredientes!$A$2:$I$167,4,FALSE)</f>
        <v/>
      </c>
      <c r="H839" s="8">
        <f>F839*VLOOKUP(D839,Ingredientes!$A$2:$I$167,9,FALSE)</f>
        <v/>
      </c>
    </row>
    <row r="840">
      <c r="A840" t="n">
        <v>106</v>
      </c>
      <c r="B840" t="inlineStr">
        <is>
          <t>Salada no pote</t>
        </is>
      </c>
      <c r="C840" t="inlineStr">
        <is>
          <t>Ingrediente</t>
        </is>
      </c>
      <c r="D840" t="inlineStr">
        <is>
          <t>cenoura</t>
        </is>
      </c>
      <c r="E840">
        <f>VLOOKUP(D840,Ingredientes!$A$2:$I$167,2,FALSE)</f>
        <v/>
      </c>
      <c r="F840" s="6" t="n">
        <v>300</v>
      </c>
      <c r="G840">
        <f>VLOOKUP(D840,Ingredientes!$A$2:$I$167,4,FALSE)</f>
        <v/>
      </c>
      <c r="H840" s="8">
        <f>F840*VLOOKUP(D840,Ingredientes!$A$2:$I$167,9,FALSE)</f>
        <v/>
      </c>
    </row>
    <row r="841">
      <c r="A841" t="n">
        <v>106</v>
      </c>
      <c r="B841" t="inlineStr">
        <is>
          <t>Salada no pote</t>
        </is>
      </c>
      <c r="C841" t="inlineStr">
        <is>
          <t>Ingrediente</t>
        </is>
      </c>
      <c r="D841" t="inlineStr">
        <is>
          <t>milho</t>
        </is>
      </c>
      <c r="E841">
        <f>VLOOKUP(D841,Ingredientes!$A$2:$I$167,2,FALSE)</f>
        <v/>
      </c>
      <c r="F841" s="6" t="n">
        <v>340</v>
      </c>
      <c r="G841">
        <f>VLOOKUP(D841,Ingredientes!$A$2:$I$167,4,FALSE)</f>
        <v/>
      </c>
      <c r="H841" s="8">
        <f>F841*VLOOKUP(D841,Ingredientes!$A$2:$I$167,9,FALSE)</f>
        <v/>
      </c>
    </row>
    <row r="842">
      <c r="A842" t="n">
        <v>106</v>
      </c>
      <c r="B842" t="inlineStr">
        <is>
          <t>Salada no pote</t>
        </is>
      </c>
      <c r="C842" t="inlineStr">
        <is>
          <t>Ingrediente</t>
        </is>
      </c>
      <c r="D842" t="inlineStr">
        <is>
          <t>frango</t>
        </is>
      </c>
      <c r="E842">
        <f>VLOOKUP(D842,Ingredientes!$A$2:$I$167,2,FALSE)</f>
        <v/>
      </c>
      <c r="F842" s="6" t="n">
        <v>500</v>
      </c>
      <c r="G842">
        <f>VLOOKUP(D842,Ingredientes!$A$2:$I$167,4,FALSE)</f>
        <v/>
      </c>
      <c r="H842" s="8">
        <f>F842*VLOOKUP(D842,Ingredientes!$A$2:$I$167,9,FALSE)</f>
        <v/>
      </c>
    </row>
    <row r="843">
      <c r="A843" t="n">
        <v>106</v>
      </c>
      <c r="B843" t="inlineStr">
        <is>
          <t>Salada no pote</t>
        </is>
      </c>
      <c r="C843" t="inlineStr">
        <is>
          <t>Ingrediente</t>
        </is>
      </c>
      <c r="D843" t="inlineStr">
        <is>
          <t>grao</t>
        </is>
      </c>
      <c r="E843">
        <f>VLOOKUP(D843,Ingredientes!$A$2:$I$167,2,FALSE)</f>
        <v/>
      </c>
      <c r="F843" s="6" t="n">
        <v>200</v>
      </c>
      <c r="G843">
        <f>VLOOKUP(D843,Ingredientes!$A$2:$I$167,4,FALSE)</f>
        <v/>
      </c>
      <c r="H843" s="8">
        <f>F843*VLOOKUP(D843,Ingredientes!$A$2:$I$167,9,FALSE)</f>
        <v/>
      </c>
    </row>
    <row r="844">
      <c r="A844" t="n">
        <v>106</v>
      </c>
      <c r="B844" t="inlineStr">
        <is>
          <t>Salada no pote</t>
        </is>
      </c>
      <c r="C844" t="inlineStr">
        <is>
          <t>Ingrediente</t>
        </is>
      </c>
      <c r="D844" t="inlineStr">
        <is>
          <t>iog</t>
        </is>
      </c>
      <c r="E844">
        <f>VLOOKUP(D844,Ingredientes!$A$2:$I$167,2,FALSE)</f>
        <v/>
      </c>
      <c r="F844" s="6" t="n">
        <v>340</v>
      </c>
      <c r="G844">
        <f>VLOOKUP(D844,Ingredientes!$A$2:$I$167,4,FALSE)</f>
        <v/>
      </c>
      <c r="H844" s="8">
        <f>F844*VLOOKUP(D844,Ingredientes!$A$2:$I$167,9,FALSE)</f>
        <v/>
      </c>
    </row>
    <row r="845">
      <c r="A845" t="n">
        <v>106</v>
      </c>
      <c r="B845" t="inlineStr">
        <is>
          <t>Salada no pote</t>
        </is>
      </c>
      <c r="C845" t="inlineStr">
        <is>
          <t>Ingrediente</t>
        </is>
      </c>
      <c r="D845" t="inlineStr">
        <is>
          <t>limao</t>
        </is>
      </c>
      <c r="E845">
        <f>VLOOKUP(D845,Ingredientes!$A$2:$I$167,2,FALSE)</f>
        <v/>
      </c>
      <c r="F845" s="6" t="n">
        <v>100</v>
      </c>
      <c r="G845">
        <f>VLOOKUP(D845,Ingredientes!$A$2:$I$167,4,FALSE)</f>
        <v/>
      </c>
      <c r="H845" s="8">
        <f>F845*VLOOKUP(D845,Ingredientes!$A$2:$I$167,9,FALSE)</f>
        <v/>
      </c>
    </row>
    <row r="846">
      <c r="A846" t="n">
        <v>106</v>
      </c>
      <c r="B846" t="inlineStr">
        <is>
          <t>Salada no pote</t>
        </is>
      </c>
      <c r="C846" t="inlineStr">
        <is>
          <t>Ingrediente</t>
        </is>
      </c>
      <c r="D846" t="inlineStr">
        <is>
          <t>sal</t>
        </is>
      </c>
      <c r="E846">
        <f>VLOOKUP(D846,Ingredientes!$A$2:$I$167,2,FALSE)</f>
        <v/>
      </c>
      <c r="F846" s="6" t="n">
        <v>5</v>
      </c>
      <c r="G846">
        <f>VLOOKUP(D846,Ingredientes!$A$2:$I$167,4,FALSE)</f>
        <v/>
      </c>
      <c r="H846" s="8">
        <f>F846*VLOOKUP(D846,Ingredientes!$A$2:$I$167,9,FALSE)</f>
        <v/>
      </c>
    </row>
    <row r="847">
      <c r="A847" t="n">
        <v>106</v>
      </c>
      <c r="B847" t="inlineStr">
        <is>
          <t>Salada no pote</t>
        </is>
      </c>
      <c r="C847" t="inlineStr">
        <is>
          <t>Embalagem</t>
        </is>
      </c>
      <c r="D847" t="inlineStr">
        <is>
          <t>pote750</t>
        </is>
      </c>
      <c r="E847">
        <f>VLOOKUP(D847,Ingredientes!$A$2:$I$167,2,FALSE)</f>
        <v/>
      </c>
      <c r="F847" s="6" t="n">
        <v>1</v>
      </c>
      <c r="G847">
        <f>VLOOKUP(D847,Ingredientes!$A$2:$I$167,4,FALSE)&amp;". por unidade"</f>
        <v/>
      </c>
      <c r="H847" s="8">
        <f>F847*VLOOKUP(D847,Ingredientes!$A$2:$I$167,9,FALSE)</f>
        <v/>
      </c>
    </row>
    <row r="848">
      <c r="A848" t="n">
        <v>107</v>
      </c>
      <c r="B848" t="inlineStr">
        <is>
          <t>Shot de gengibre</t>
        </is>
      </c>
      <c r="C848" t="inlineStr">
        <is>
          <t>Ingrediente</t>
        </is>
      </c>
      <c r="D848" t="inlineStr">
        <is>
          <t>gengibre</t>
        </is>
      </c>
      <c r="E848">
        <f>VLOOKUP(D848,Ingredientes!$A$2:$I$167,2,FALSE)</f>
        <v/>
      </c>
      <c r="F848" s="6" t="n">
        <v>350</v>
      </c>
      <c r="G848">
        <f>VLOOKUP(D848,Ingredientes!$A$2:$I$167,4,FALSE)</f>
        <v/>
      </c>
      <c r="H848" s="8">
        <f>F848*VLOOKUP(D848,Ingredientes!$A$2:$I$167,9,FALSE)</f>
        <v/>
      </c>
    </row>
    <row r="849">
      <c r="A849" t="n">
        <v>107</v>
      </c>
      <c r="B849" t="inlineStr">
        <is>
          <t>Shot de gengibre</t>
        </is>
      </c>
      <c r="C849" t="inlineStr">
        <is>
          <t>Ingrediente</t>
        </is>
      </c>
      <c r="D849" t="inlineStr">
        <is>
          <t>limao</t>
        </is>
      </c>
      <c r="E849">
        <f>VLOOKUP(D849,Ingredientes!$A$2:$I$167,2,FALSE)</f>
        <v/>
      </c>
      <c r="F849" s="6" t="n">
        <v>1000</v>
      </c>
      <c r="G849">
        <f>VLOOKUP(D849,Ingredientes!$A$2:$I$167,4,FALSE)</f>
        <v/>
      </c>
      <c r="H849" s="8">
        <f>F849*VLOOKUP(D849,Ingredientes!$A$2:$I$167,9,FALSE)</f>
        <v/>
      </c>
    </row>
    <row r="850">
      <c r="A850" t="n">
        <v>107</v>
      </c>
      <c r="B850" t="inlineStr">
        <is>
          <t>Shot de gengibre</t>
        </is>
      </c>
      <c r="C850" t="inlineStr">
        <is>
          <t>Ingrediente</t>
        </is>
      </c>
      <c r="D850" t="inlineStr">
        <is>
          <t>laranja</t>
        </is>
      </c>
      <c r="E850">
        <f>VLOOKUP(D850,Ingredientes!$A$2:$I$167,2,FALSE)</f>
        <v/>
      </c>
      <c r="F850" s="6" t="n">
        <v>3000</v>
      </c>
      <c r="G850">
        <f>VLOOKUP(D850,Ingredientes!$A$2:$I$167,4,FALSE)</f>
        <v/>
      </c>
      <c r="H850" s="8">
        <f>F850*VLOOKUP(D850,Ingredientes!$A$2:$I$167,9,FALSE)</f>
        <v/>
      </c>
    </row>
    <row r="851">
      <c r="A851" t="n">
        <v>107</v>
      </c>
      <c r="B851" t="inlineStr">
        <is>
          <t>Shot de gengibre</t>
        </is>
      </c>
      <c r="C851" t="inlineStr">
        <is>
          <t>Ingrediente</t>
        </is>
      </c>
      <c r="D851" t="inlineStr">
        <is>
          <t>mel</t>
        </is>
      </c>
      <c r="E851">
        <f>VLOOKUP(D851,Ingredientes!$A$2:$I$167,2,FALSE)</f>
        <v/>
      </c>
      <c r="F851" s="6" t="n">
        <v>100</v>
      </c>
      <c r="G851">
        <f>VLOOKUP(D851,Ingredientes!$A$2:$I$167,4,FALSE)</f>
        <v/>
      </c>
      <c r="H851" s="8">
        <f>F851*VLOOKUP(D851,Ingredientes!$A$2:$I$167,9,FALSE)</f>
        <v/>
      </c>
    </row>
    <row r="852">
      <c r="A852" t="n">
        <v>107</v>
      </c>
      <c r="B852" t="inlineStr">
        <is>
          <t>Shot de gengibre</t>
        </is>
      </c>
      <c r="C852" t="inlineStr">
        <is>
          <t>Embalagem</t>
        </is>
      </c>
      <c r="D852" t="inlineStr">
        <is>
          <t>garrafa</t>
        </is>
      </c>
      <c r="E852">
        <f>VLOOKUP(D852,Ingredientes!$A$2:$I$167,2,FALSE)</f>
        <v/>
      </c>
      <c r="F852" s="6" t="n">
        <v>1</v>
      </c>
      <c r="G852">
        <f>VLOOKUP(D852,Ingredientes!$A$2:$I$167,4,FALSE)&amp;". por unidade"</f>
        <v/>
      </c>
      <c r="H852" s="8">
        <f>F852*VLOOKUP(D852,Ingredientes!$A$2:$I$167,9,FALSE)</f>
        <v/>
      </c>
    </row>
    <row r="853">
      <c r="A853" t="n">
        <v>108</v>
      </c>
      <c r="B853" t="inlineStr">
        <is>
          <t>Pasta de amendoim caseira</t>
        </is>
      </c>
      <c r="C853" t="inlineStr">
        <is>
          <t>Ingrediente</t>
        </is>
      </c>
      <c r="D853" t="inlineStr">
        <is>
          <t>amend</t>
        </is>
      </c>
      <c r="E853">
        <f>VLOOKUP(D853,Ingredientes!$A$2:$I$167,2,FALSE)</f>
        <v/>
      </c>
      <c r="F853" s="6" t="n">
        <v>1000</v>
      </c>
      <c r="G853">
        <f>VLOOKUP(D853,Ingredientes!$A$2:$I$167,4,FALSE)</f>
        <v/>
      </c>
      <c r="H853" s="8">
        <f>F853*VLOOKUP(D853,Ingredientes!$A$2:$I$167,9,FALSE)</f>
        <v/>
      </c>
    </row>
    <row r="854">
      <c r="A854" t="n">
        <v>108</v>
      </c>
      <c r="B854" t="inlineStr">
        <is>
          <t>Pasta de amendoim caseira</t>
        </is>
      </c>
      <c r="C854" t="inlineStr">
        <is>
          <t>Ingrediente</t>
        </is>
      </c>
      <c r="D854" t="inlineStr">
        <is>
          <t>sal</t>
        </is>
      </c>
      <c r="E854">
        <f>VLOOKUP(D854,Ingredientes!$A$2:$I$167,2,FALSE)</f>
        <v/>
      </c>
      <c r="F854" s="6" t="n">
        <v>3</v>
      </c>
      <c r="G854">
        <f>VLOOKUP(D854,Ingredientes!$A$2:$I$167,4,FALSE)</f>
        <v/>
      </c>
      <c r="H854" s="8">
        <f>F854*VLOOKUP(D854,Ingredientes!$A$2:$I$167,9,FALSE)</f>
        <v/>
      </c>
    </row>
    <row r="855">
      <c r="A855" t="n">
        <v>108</v>
      </c>
      <c r="B855" t="inlineStr">
        <is>
          <t>Pasta de amendoim caseira</t>
        </is>
      </c>
      <c r="C855" t="inlineStr">
        <is>
          <t>Embalagem</t>
        </is>
      </c>
      <c r="D855" t="inlineStr">
        <is>
          <t>vidro</t>
        </is>
      </c>
      <c r="E855">
        <f>VLOOKUP(D855,Ingredientes!$A$2:$I$167,2,FALSE)</f>
        <v/>
      </c>
      <c r="F855" s="6" t="n">
        <v>1</v>
      </c>
      <c r="G855">
        <f>VLOOKUP(D855,Ingredientes!$A$2:$I$167,4,FALSE)&amp;". por unidade"</f>
        <v/>
      </c>
      <c r="H855" s="8">
        <f>F855*VLOOKUP(D855,Ingredientes!$A$2:$I$167,9,FALSE)</f>
        <v/>
      </c>
    </row>
    <row r="856">
      <c r="A856" t="n">
        <v>109</v>
      </c>
      <c r="B856" t="inlineStr">
        <is>
          <t>Chips de batata-doce e de legumes</t>
        </is>
      </c>
      <c r="C856" t="inlineStr">
        <is>
          <t>Ingrediente</t>
        </is>
      </c>
      <c r="D856" t="inlineStr">
        <is>
          <t>bdoce</t>
        </is>
      </c>
      <c r="E856">
        <f>VLOOKUP(D856,Ingredientes!$A$2:$I$167,2,FALSE)</f>
        <v/>
      </c>
      <c r="F856" s="6" t="n">
        <v>2000</v>
      </c>
      <c r="G856">
        <f>VLOOKUP(D856,Ingredientes!$A$2:$I$167,4,FALSE)</f>
        <v/>
      </c>
      <c r="H856" s="8">
        <f>F856*VLOOKUP(D856,Ingredientes!$A$2:$I$167,9,FALSE)</f>
        <v/>
      </c>
    </row>
    <row r="857">
      <c r="A857" t="n">
        <v>109</v>
      </c>
      <c r="B857" t="inlineStr">
        <is>
          <t>Chips de batata-doce e de legumes</t>
        </is>
      </c>
      <c r="C857" t="inlineStr">
        <is>
          <t>Ingrediente</t>
        </is>
      </c>
      <c r="D857" t="inlineStr">
        <is>
          <t>azeite</t>
        </is>
      </c>
      <c r="E857">
        <f>VLOOKUP(D857,Ingredientes!$A$2:$I$167,2,FALSE)</f>
        <v/>
      </c>
      <c r="F857" s="6" t="n">
        <v>50</v>
      </c>
      <c r="G857">
        <f>VLOOKUP(D857,Ingredientes!$A$2:$I$167,4,FALSE)</f>
        <v/>
      </c>
      <c r="H857" s="8">
        <f>F857*VLOOKUP(D857,Ingredientes!$A$2:$I$167,9,FALSE)</f>
        <v/>
      </c>
    </row>
    <row r="858">
      <c r="A858" t="n">
        <v>109</v>
      </c>
      <c r="B858" t="inlineStr">
        <is>
          <t>Chips de batata-doce e de legumes</t>
        </is>
      </c>
      <c r="C858" t="inlineStr">
        <is>
          <t>Ingrediente</t>
        </is>
      </c>
      <c r="D858" t="inlineStr">
        <is>
          <t>sal</t>
        </is>
      </c>
      <c r="E858">
        <f>VLOOKUP(D858,Ingredientes!$A$2:$I$167,2,FALSE)</f>
        <v/>
      </c>
      <c r="F858" s="6" t="n">
        <v>10</v>
      </c>
      <c r="G858">
        <f>VLOOKUP(D858,Ingredientes!$A$2:$I$167,4,FALSE)</f>
        <v/>
      </c>
      <c r="H858" s="8">
        <f>F858*VLOOKUP(D858,Ingredientes!$A$2:$I$167,9,FALSE)</f>
        <v/>
      </c>
    </row>
    <row r="859">
      <c r="A859" t="n">
        <v>109</v>
      </c>
      <c r="B859" t="inlineStr">
        <is>
          <t>Chips de batata-doce e de legumes</t>
        </is>
      </c>
      <c r="C859" t="inlineStr">
        <is>
          <t>Ingrediente</t>
        </is>
      </c>
      <c r="D859" t="inlineStr">
        <is>
          <t>oregano</t>
        </is>
      </c>
      <c r="E859">
        <f>VLOOKUP(D859,Ingredientes!$A$2:$I$167,2,FALSE)</f>
        <v/>
      </c>
      <c r="F859" s="6" t="n">
        <v>3</v>
      </c>
      <c r="G859">
        <f>VLOOKUP(D859,Ingredientes!$A$2:$I$167,4,FALSE)</f>
        <v/>
      </c>
      <c r="H859" s="8">
        <f>F859*VLOOKUP(D859,Ingredientes!$A$2:$I$167,9,FALSE)</f>
        <v/>
      </c>
    </row>
    <row r="860">
      <c r="A860" t="n">
        <v>109</v>
      </c>
      <c r="B860" t="inlineStr">
        <is>
          <t>Chips de batata-doce e de legumes</t>
        </is>
      </c>
      <c r="C860" t="inlineStr">
        <is>
          <t>Embalagem</t>
        </is>
      </c>
      <c r="D860" t="inlineStr">
        <is>
          <t>celo</t>
        </is>
      </c>
      <c r="E860">
        <f>VLOOKUP(D860,Ingredientes!$A$2:$I$167,2,FALSE)</f>
        <v/>
      </c>
      <c r="F860" s="6" t="n">
        <v>1</v>
      </c>
      <c r="G860">
        <f>VLOOKUP(D860,Ingredientes!$A$2:$I$167,4,FALSE)&amp;". por unidade"</f>
        <v/>
      </c>
      <c r="H860" s="8">
        <f>F860*VLOOKUP(D860,Ingredientes!$A$2:$I$167,9,FALSE)</f>
        <v/>
      </c>
    </row>
    <row r="861">
      <c r="A861" t="n">
        <v>110</v>
      </c>
      <c r="B861" t="inlineStr">
        <is>
          <t>Mix de castanhas porcionado</t>
        </is>
      </c>
      <c r="C861" t="inlineStr">
        <is>
          <t>Ingrediente</t>
        </is>
      </c>
      <c r="D861" t="inlineStr">
        <is>
          <t>caju</t>
        </is>
      </c>
      <c r="E861">
        <f>VLOOKUP(D861,Ingredientes!$A$2:$I$167,2,FALSE)</f>
        <v/>
      </c>
      <c r="F861" s="6" t="n">
        <v>320</v>
      </c>
      <c r="G861">
        <f>VLOOKUP(D861,Ingredientes!$A$2:$I$167,4,FALSE)</f>
        <v/>
      </c>
      <c r="H861" s="8">
        <f>F861*VLOOKUP(D861,Ingredientes!$A$2:$I$167,9,FALSE)</f>
        <v/>
      </c>
    </row>
    <row r="862">
      <c r="A862" t="n">
        <v>110</v>
      </c>
      <c r="B862" t="inlineStr">
        <is>
          <t>Mix de castanhas porcionado</t>
        </is>
      </c>
      <c r="C862" t="inlineStr">
        <is>
          <t>Ingrediente</t>
        </is>
      </c>
      <c r="D862" t="inlineStr">
        <is>
          <t>castp</t>
        </is>
      </c>
      <c r="E862">
        <f>VLOOKUP(D862,Ingredientes!$A$2:$I$167,2,FALSE)</f>
        <v/>
      </c>
      <c r="F862" s="6" t="n">
        <v>100</v>
      </c>
      <c r="G862">
        <f>VLOOKUP(D862,Ingredientes!$A$2:$I$167,4,FALSE)</f>
        <v/>
      </c>
      <c r="H862" s="8">
        <f>F862*VLOOKUP(D862,Ingredientes!$A$2:$I$167,9,FALSE)</f>
        <v/>
      </c>
    </row>
    <row r="863">
      <c r="A863" t="n">
        <v>110</v>
      </c>
      <c r="B863" t="inlineStr">
        <is>
          <t>Mix de castanhas porcionado</t>
        </is>
      </c>
      <c r="C863" t="inlineStr">
        <is>
          <t>Ingrediente</t>
        </is>
      </c>
      <c r="D863" t="inlineStr">
        <is>
          <t>amendt</t>
        </is>
      </c>
      <c r="E863">
        <f>VLOOKUP(D863,Ingredientes!$A$2:$I$167,2,FALSE)</f>
        <v/>
      </c>
      <c r="F863" s="6" t="n">
        <v>200</v>
      </c>
      <c r="G863">
        <f>VLOOKUP(D863,Ingredientes!$A$2:$I$167,4,FALSE)</f>
        <v/>
      </c>
      <c r="H863" s="8">
        <f>F863*VLOOKUP(D863,Ingredientes!$A$2:$I$167,9,FALSE)</f>
        <v/>
      </c>
    </row>
    <row r="864">
      <c r="A864" t="n">
        <v>110</v>
      </c>
      <c r="B864" t="inlineStr">
        <is>
          <t>Mix de castanhas porcionado</t>
        </is>
      </c>
      <c r="C864" t="inlineStr">
        <is>
          <t>Ingrediente</t>
        </is>
      </c>
      <c r="D864" t="inlineStr">
        <is>
          <t>passa</t>
        </is>
      </c>
      <c r="E864">
        <f>VLOOKUP(D864,Ingredientes!$A$2:$I$167,2,FALSE)</f>
        <v/>
      </c>
      <c r="F864" s="6" t="n">
        <v>150</v>
      </c>
      <c r="G864">
        <f>VLOOKUP(D864,Ingredientes!$A$2:$I$167,4,FALSE)</f>
        <v/>
      </c>
      <c r="H864" s="8">
        <f>F864*VLOOKUP(D864,Ingredientes!$A$2:$I$167,9,FALSE)</f>
        <v/>
      </c>
    </row>
    <row r="865">
      <c r="A865" t="n">
        <v>110</v>
      </c>
      <c r="B865" t="inlineStr">
        <is>
          <t>Mix de castanhas porcionado</t>
        </is>
      </c>
      <c r="C865" t="inlineStr">
        <is>
          <t>Embalagem</t>
        </is>
      </c>
      <c r="D865" t="inlineStr">
        <is>
          <t>celo</t>
        </is>
      </c>
      <c r="E865">
        <f>VLOOKUP(D865,Ingredientes!$A$2:$I$167,2,FALSE)</f>
        <v/>
      </c>
      <c r="F865" s="6" t="n">
        <v>1</v>
      </c>
      <c r="G865">
        <f>VLOOKUP(D865,Ingredientes!$A$2:$I$167,4,FALSE)&amp;". por unidade"</f>
        <v/>
      </c>
      <c r="H865" s="8">
        <f>F865*VLOOKUP(D865,Ingredientes!$A$2:$I$167,9,FALSE)</f>
        <v/>
      </c>
    </row>
    <row r="866">
      <c r="A866" t="n">
        <v>111</v>
      </c>
      <c r="B866" t="inlineStr">
        <is>
          <t>Doces veganos</t>
        </is>
      </c>
      <c r="C866" t="inlineStr">
        <is>
          <t>Ingrediente</t>
        </is>
      </c>
      <c r="D866" t="inlineStr">
        <is>
          <t>lcoco</t>
        </is>
      </c>
      <c r="E866">
        <f>VLOOKUP(D866,Ingredientes!$A$2:$I$167,2,FALSE)</f>
        <v/>
      </c>
      <c r="F866" s="6" t="n">
        <v>400</v>
      </c>
      <c r="G866">
        <f>VLOOKUP(D866,Ingredientes!$A$2:$I$167,4,FALSE)</f>
        <v/>
      </c>
      <c r="H866" s="8">
        <f>F866*VLOOKUP(D866,Ingredientes!$A$2:$I$167,9,FALSE)</f>
        <v/>
      </c>
    </row>
    <row r="867">
      <c r="A867" t="n">
        <v>111</v>
      </c>
      <c r="B867" t="inlineStr">
        <is>
          <t>Doces veganos</t>
        </is>
      </c>
      <c r="C867" t="inlineStr">
        <is>
          <t>Ingrediente</t>
        </is>
      </c>
      <c r="D867" t="inlineStr">
        <is>
          <t>acucar</t>
        </is>
      </c>
      <c r="E867">
        <f>VLOOKUP(D867,Ingredientes!$A$2:$I$167,2,FALSE)</f>
        <v/>
      </c>
      <c r="F867" s="6" t="n">
        <v>120</v>
      </c>
      <c r="G867">
        <f>VLOOKUP(D867,Ingredientes!$A$2:$I$167,4,FALSE)</f>
        <v/>
      </c>
      <c r="H867" s="8">
        <f>F867*VLOOKUP(D867,Ingredientes!$A$2:$I$167,9,FALSE)</f>
        <v/>
      </c>
    </row>
    <row r="868">
      <c r="A868" t="n">
        <v>111</v>
      </c>
      <c r="B868" t="inlineStr">
        <is>
          <t>Doces veganos</t>
        </is>
      </c>
      <c r="C868" t="inlineStr">
        <is>
          <t>Ingrediente</t>
        </is>
      </c>
      <c r="D868" t="inlineStr">
        <is>
          <t>cacau</t>
        </is>
      </c>
      <c r="E868">
        <f>VLOOKUP(D868,Ingredientes!$A$2:$I$167,2,FALSE)</f>
        <v/>
      </c>
      <c r="F868" s="6" t="n">
        <v>30</v>
      </c>
      <c r="G868">
        <f>VLOOKUP(D868,Ingredientes!$A$2:$I$167,4,FALSE)</f>
        <v/>
      </c>
      <c r="H868" s="8">
        <f>F868*VLOOKUP(D868,Ingredientes!$A$2:$I$167,9,FALSE)</f>
        <v/>
      </c>
    </row>
    <row r="869">
      <c r="A869" t="n">
        <v>111</v>
      </c>
      <c r="B869" t="inlineStr">
        <is>
          <t>Doces veganos</t>
        </is>
      </c>
      <c r="C869" t="inlineStr">
        <is>
          <t>Ingrediente</t>
        </is>
      </c>
      <c r="D869" t="inlineStr">
        <is>
          <t>amido</t>
        </is>
      </c>
      <c r="E869">
        <f>VLOOKUP(D869,Ingredientes!$A$2:$I$167,2,FALSE)</f>
        <v/>
      </c>
      <c r="F869" s="6" t="n">
        <v>10</v>
      </c>
      <c r="G869">
        <f>VLOOKUP(D869,Ingredientes!$A$2:$I$167,4,FALSE)</f>
        <v/>
      </c>
      <c r="H869" s="8">
        <f>F869*VLOOKUP(D869,Ingredientes!$A$2:$I$167,9,FALSE)</f>
        <v/>
      </c>
    </row>
    <row r="870">
      <c r="A870" t="n">
        <v>111</v>
      </c>
      <c r="B870" t="inlineStr">
        <is>
          <t>Doces veganos</t>
        </is>
      </c>
      <c r="C870" t="inlineStr">
        <is>
          <t>Embalagem</t>
        </is>
      </c>
      <c r="D870" t="inlineStr">
        <is>
          <t>form4</t>
        </is>
      </c>
      <c r="E870">
        <f>VLOOKUP(D870,Ingredientes!$A$2:$I$167,2,FALSE)</f>
        <v/>
      </c>
      <c r="F870" s="6" t="n">
        <v>1</v>
      </c>
      <c r="G870">
        <f>VLOOKUP(D870,Ingredientes!$A$2:$I$167,4,FALSE)&amp;". por unidade"</f>
        <v/>
      </c>
      <c r="H870" s="8">
        <f>F870*VLOOKUP(D870,Ingredientes!$A$2:$I$167,9,FALSE)</f>
        <v/>
      </c>
    </row>
    <row r="871">
      <c r="A871" t="n">
        <v>112</v>
      </c>
      <c r="B871" t="inlineStr">
        <is>
          <t>Homus e pastas</t>
        </is>
      </c>
      <c r="C871" t="inlineStr">
        <is>
          <t>Ingrediente</t>
        </is>
      </c>
      <c r="D871" t="inlineStr">
        <is>
          <t>grao</t>
        </is>
      </c>
      <c r="E871">
        <f>VLOOKUP(D871,Ingredientes!$A$2:$I$167,2,FALSE)</f>
        <v/>
      </c>
      <c r="F871" s="6" t="n">
        <v>400</v>
      </c>
      <c r="G871">
        <f>VLOOKUP(D871,Ingredientes!$A$2:$I$167,4,FALSE)</f>
        <v/>
      </c>
      <c r="H871" s="8">
        <f>F871*VLOOKUP(D871,Ingredientes!$A$2:$I$167,9,FALSE)</f>
        <v/>
      </c>
    </row>
    <row r="872">
      <c r="A872" t="n">
        <v>112</v>
      </c>
      <c r="B872" t="inlineStr">
        <is>
          <t>Homus e pastas</t>
        </is>
      </c>
      <c r="C872" t="inlineStr">
        <is>
          <t>Ingrediente</t>
        </is>
      </c>
      <c r="D872" t="inlineStr">
        <is>
          <t>azeite</t>
        </is>
      </c>
      <c r="E872">
        <f>VLOOKUP(D872,Ingredientes!$A$2:$I$167,2,FALSE)</f>
        <v/>
      </c>
      <c r="F872" s="6" t="n">
        <v>80</v>
      </c>
      <c r="G872">
        <f>VLOOKUP(D872,Ingredientes!$A$2:$I$167,4,FALSE)</f>
        <v/>
      </c>
      <c r="H872" s="8">
        <f>F872*VLOOKUP(D872,Ingredientes!$A$2:$I$167,9,FALSE)</f>
        <v/>
      </c>
    </row>
    <row r="873">
      <c r="A873" t="n">
        <v>112</v>
      </c>
      <c r="B873" t="inlineStr">
        <is>
          <t>Homus e pastas</t>
        </is>
      </c>
      <c r="C873" t="inlineStr">
        <is>
          <t>Ingrediente</t>
        </is>
      </c>
      <c r="D873" t="inlineStr">
        <is>
          <t>limao</t>
        </is>
      </c>
      <c r="E873">
        <f>VLOOKUP(D873,Ingredientes!$A$2:$I$167,2,FALSE)</f>
        <v/>
      </c>
      <c r="F873" s="6" t="n">
        <v>200</v>
      </c>
      <c r="G873">
        <f>VLOOKUP(D873,Ingredientes!$A$2:$I$167,4,FALSE)</f>
        <v/>
      </c>
      <c r="H873" s="8">
        <f>F873*VLOOKUP(D873,Ingredientes!$A$2:$I$167,9,FALSE)</f>
        <v/>
      </c>
    </row>
    <row r="874">
      <c r="A874" t="n">
        <v>112</v>
      </c>
      <c r="B874" t="inlineStr">
        <is>
          <t>Homus e pastas</t>
        </is>
      </c>
      <c r="C874" t="inlineStr">
        <is>
          <t>Ingrediente</t>
        </is>
      </c>
      <c r="D874" t="inlineStr">
        <is>
          <t>alho</t>
        </is>
      </c>
      <c r="E874">
        <f>VLOOKUP(D874,Ingredientes!$A$2:$I$167,2,FALSE)</f>
        <v/>
      </c>
      <c r="F874" s="6" t="n">
        <v>10</v>
      </c>
      <c r="G874">
        <f>VLOOKUP(D874,Ingredientes!$A$2:$I$167,4,FALSE)</f>
        <v/>
      </c>
      <c r="H874" s="8">
        <f>F874*VLOOKUP(D874,Ingredientes!$A$2:$I$167,9,FALSE)</f>
        <v/>
      </c>
    </row>
    <row r="875">
      <c r="A875" t="n">
        <v>112</v>
      </c>
      <c r="B875" t="inlineStr">
        <is>
          <t>Homus e pastas</t>
        </is>
      </c>
      <c r="C875" t="inlineStr">
        <is>
          <t>Ingrediente</t>
        </is>
      </c>
      <c r="D875" t="inlineStr">
        <is>
          <t>sal</t>
        </is>
      </c>
      <c r="E875">
        <f>VLOOKUP(D875,Ingredientes!$A$2:$I$167,2,FALSE)</f>
        <v/>
      </c>
      <c r="F875" s="6" t="n">
        <v>5</v>
      </c>
      <c r="G875">
        <f>VLOOKUP(D875,Ingredientes!$A$2:$I$167,4,FALSE)</f>
        <v/>
      </c>
      <c r="H875" s="8">
        <f>F875*VLOOKUP(D875,Ingredientes!$A$2:$I$167,9,FALSE)</f>
        <v/>
      </c>
    </row>
    <row r="876">
      <c r="A876" t="n">
        <v>112</v>
      </c>
      <c r="B876" t="inlineStr">
        <is>
          <t>Homus e pastas</t>
        </is>
      </c>
      <c r="C876" t="inlineStr">
        <is>
          <t>Embalagem</t>
        </is>
      </c>
      <c r="D876" t="inlineStr">
        <is>
          <t>pote250</t>
        </is>
      </c>
      <c r="E876">
        <f>VLOOKUP(D876,Ingredientes!$A$2:$I$167,2,FALSE)</f>
        <v/>
      </c>
      <c r="F876" s="6" t="n">
        <v>1</v>
      </c>
      <c r="G876">
        <f>VLOOKUP(D876,Ingredientes!$A$2:$I$167,4,FALSE)&amp;". por unidade"</f>
        <v/>
      </c>
      <c r="H876" s="8">
        <f>F876*VLOOKUP(D876,Ingredientes!$A$2:$I$167,9,FALSE)</f>
        <v/>
      </c>
    </row>
    <row r="877">
      <c r="A877" t="n">
        <v>113</v>
      </c>
      <c r="B877" t="inlineStr">
        <is>
          <t>Ovo de colher (Páscoa)</t>
        </is>
      </c>
      <c r="C877" t="inlineStr">
        <is>
          <t>Ingrediente</t>
        </is>
      </c>
      <c r="D877" t="inlineStr">
        <is>
          <t>cob</t>
        </is>
      </c>
      <c r="E877">
        <f>VLOOKUP(D877,Ingredientes!$A$2:$I$167,2,FALSE)</f>
        <v/>
      </c>
      <c r="F877" s="6" t="n">
        <v>600</v>
      </c>
      <c r="G877">
        <f>VLOOKUP(D877,Ingredientes!$A$2:$I$167,4,FALSE)</f>
        <v/>
      </c>
      <c r="H877" s="8">
        <f>F877*VLOOKUP(D877,Ingredientes!$A$2:$I$167,9,FALSE)</f>
        <v/>
      </c>
    </row>
    <row r="878">
      <c r="A878" t="n">
        <v>113</v>
      </c>
      <c r="B878" t="inlineStr">
        <is>
          <t>Ovo de colher (Páscoa)</t>
        </is>
      </c>
      <c r="C878" t="inlineStr">
        <is>
          <t>Ingrediente</t>
        </is>
      </c>
      <c r="D878" t="inlineStr">
        <is>
          <t>lc</t>
        </is>
      </c>
      <c r="E878">
        <f>VLOOKUP(D878,Ingredientes!$A$2:$I$167,2,FALSE)</f>
        <v/>
      </c>
      <c r="F878" s="6" t="n">
        <v>790</v>
      </c>
      <c r="G878">
        <f>VLOOKUP(D878,Ingredientes!$A$2:$I$167,4,FALSE)</f>
        <v/>
      </c>
      <c r="H878" s="8">
        <f>F878*VLOOKUP(D878,Ingredientes!$A$2:$I$167,9,FALSE)</f>
        <v/>
      </c>
    </row>
    <row r="879">
      <c r="A879" t="n">
        <v>113</v>
      </c>
      <c r="B879" t="inlineStr">
        <is>
          <t>Ovo de colher (Páscoa)</t>
        </is>
      </c>
      <c r="C879" t="inlineStr">
        <is>
          <t>Ingrediente</t>
        </is>
      </c>
      <c r="D879" t="inlineStr">
        <is>
          <t>cl</t>
        </is>
      </c>
      <c r="E879">
        <f>VLOOKUP(D879,Ingredientes!$A$2:$I$167,2,FALSE)</f>
        <v/>
      </c>
      <c r="F879" s="6" t="n">
        <v>200</v>
      </c>
      <c r="G879">
        <f>VLOOKUP(D879,Ingredientes!$A$2:$I$167,4,FALSE)</f>
        <v/>
      </c>
      <c r="H879" s="8">
        <f>F879*VLOOKUP(D879,Ingredientes!$A$2:$I$167,9,FALSE)</f>
        <v/>
      </c>
    </row>
    <row r="880">
      <c r="A880" t="n">
        <v>113</v>
      </c>
      <c r="B880" t="inlineStr">
        <is>
          <t>Ovo de colher (Páscoa)</t>
        </is>
      </c>
      <c r="C880" t="inlineStr">
        <is>
          <t>Ingrediente</t>
        </is>
      </c>
      <c r="D880" t="inlineStr">
        <is>
          <t>choc</t>
        </is>
      </c>
      <c r="E880">
        <f>VLOOKUP(D880,Ingredientes!$A$2:$I$167,2,FALSE)</f>
        <v/>
      </c>
      <c r="F880" s="6" t="n">
        <v>30</v>
      </c>
      <c r="G880">
        <f>VLOOKUP(D880,Ingredientes!$A$2:$I$167,4,FALSE)</f>
        <v/>
      </c>
      <c r="H880" s="8">
        <f>F880*VLOOKUP(D880,Ingredientes!$A$2:$I$167,9,FALSE)</f>
        <v/>
      </c>
    </row>
    <row r="881">
      <c r="A881" t="n">
        <v>113</v>
      </c>
      <c r="B881" t="inlineStr">
        <is>
          <t>Ovo de colher (Páscoa)</t>
        </is>
      </c>
      <c r="C881" t="inlineStr">
        <is>
          <t>Ingrediente</t>
        </is>
      </c>
      <c r="D881" t="inlineStr">
        <is>
          <t>mant</t>
        </is>
      </c>
      <c r="E881">
        <f>VLOOKUP(D881,Ingredientes!$A$2:$I$167,2,FALSE)</f>
        <v/>
      </c>
      <c r="F881" s="6" t="n">
        <v>20</v>
      </c>
      <c r="G881">
        <f>VLOOKUP(D881,Ingredientes!$A$2:$I$167,4,FALSE)</f>
        <v/>
      </c>
      <c r="H881" s="8">
        <f>F881*VLOOKUP(D881,Ingredientes!$A$2:$I$167,9,FALSE)</f>
        <v/>
      </c>
    </row>
    <row r="882">
      <c r="A882" t="n">
        <v>113</v>
      </c>
      <c r="B882" t="inlineStr">
        <is>
          <t>Ovo de colher (Páscoa)</t>
        </is>
      </c>
      <c r="C882" t="inlineStr">
        <is>
          <t>Ingrediente</t>
        </is>
      </c>
      <c r="D882" t="inlineStr">
        <is>
          <t>lpo</t>
        </is>
      </c>
      <c r="E882">
        <f>VLOOKUP(D882,Ingredientes!$A$2:$I$167,2,FALSE)</f>
        <v/>
      </c>
      <c r="F882" s="6" t="n">
        <v>50</v>
      </c>
      <c r="G882">
        <f>VLOOKUP(D882,Ingredientes!$A$2:$I$167,4,FALSE)</f>
        <v/>
      </c>
      <c r="H882" s="8">
        <f>F882*VLOOKUP(D882,Ingredientes!$A$2:$I$167,9,FALSE)</f>
        <v/>
      </c>
    </row>
    <row r="883">
      <c r="A883" t="n">
        <v>113</v>
      </c>
      <c r="B883" t="inlineStr">
        <is>
          <t>Ovo de colher (Páscoa)</t>
        </is>
      </c>
      <c r="C883" t="inlineStr">
        <is>
          <t>Embalagem</t>
        </is>
      </c>
      <c r="D883" t="inlineStr">
        <is>
          <t>cxbolo</t>
        </is>
      </c>
      <c r="E883">
        <f>VLOOKUP(D883,Ingredientes!$A$2:$I$167,2,FALSE)</f>
        <v/>
      </c>
      <c r="F883" s="6" t="n">
        <v>1</v>
      </c>
      <c r="G883">
        <f>VLOOKUP(D883,Ingredientes!$A$2:$I$167,4,FALSE)&amp;". por unidade"</f>
        <v/>
      </c>
      <c r="H883" s="8">
        <f>F883*VLOOKUP(D883,Ingredientes!$A$2:$I$167,9,FALSE)</f>
        <v/>
      </c>
    </row>
    <row r="884">
      <c r="A884" t="n">
        <v>113</v>
      </c>
      <c r="B884" t="inlineStr">
        <is>
          <t>Ovo de colher (Páscoa)</t>
        </is>
      </c>
      <c r="C884" t="inlineStr">
        <is>
          <t>Embalagem</t>
        </is>
      </c>
      <c r="D884" t="inlineStr">
        <is>
          <t>formovo</t>
        </is>
      </c>
      <c r="E884">
        <f>VLOOKUP(D884,Ingredientes!$A$2:$I$167,2,FALSE)</f>
        <v/>
      </c>
      <c r="F884" s="6" t="n">
        <v>0.25</v>
      </c>
      <c r="G884">
        <f>VLOOKUP(D884,Ingredientes!$A$2:$I$167,4,FALSE)&amp;". por unidade"</f>
        <v/>
      </c>
      <c r="H884" s="8">
        <f>F884*VLOOKUP(D884,Ingredientes!$A$2:$I$167,9,FALSE)</f>
        <v/>
      </c>
    </row>
    <row r="885">
      <c r="A885" t="n">
        <v>114</v>
      </c>
      <c r="B885" t="inlineStr">
        <is>
          <t>Ovos de Páscoa trufados</t>
        </is>
      </c>
      <c r="C885" t="inlineStr">
        <is>
          <t>Ingrediente</t>
        </is>
      </c>
      <c r="D885" t="inlineStr">
        <is>
          <t>cob</t>
        </is>
      </c>
      <c r="E885">
        <f>VLOOKUP(D885,Ingredientes!$A$2:$I$167,2,FALSE)</f>
        <v/>
      </c>
      <c r="F885" s="6" t="n">
        <v>1000</v>
      </c>
      <c r="G885">
        <f>VLOOKUP(D885,Ingredientes!$A$2:$I$167,4,FALSE)</f>
        <v/>
      </c>
      <c r="H885" s="8">
        <f>F885*VLOOKUP(D885,Ingredientes!$A$2:$I$167,9,FALSE)</f>
        <v/>
      </c>
    </row>
    <row r="886">
      <c r="A886" t="n">
        <v>114</v>
      </c>
      <c r="B886" t="inlineStr">
        <is>
          <t>Ovos de Páscoa trufados</t>
        </is>
      </c>
      <c r="C886" t="inlineStr">
        <is>
          <t>Ingrediente</t>
        </is>
      </c>
      <c r="D886" t="inlineStr">
        <is>
          <t>cobma</t>
        </is>
      </c>
      <c r="E886">
        <f>VLOOKUP(D886,Ingredientes!$A$2:$I$167,2,FALSE)</f>
        <v/>
      </c>
      <c r="F886" s="6" t="n">
        <v>300</v>
      </c>
      <c r="G886">
        <f>VLOOKUP(D886,Ingredientes!$A$2:$I$167,4,FALSE)</f>
        <v/>
      </c>
      <c r="H886" s="8">
        <f>F886*VLOOKUP(D886,Ingredientes!$A$2:$I$167,9,FALSE)</f>
        <v/>
      </c>
    </row>
    <row r="887">
      <c r="A887" t="n">
        <v>114</v>
      </c>
      <c r="B887" t="inlineStr">
        <is>
          <t>Ovos de Páscoa trufados</t>
        </is>
      </c>
      <c r="C887" t="inlineStr">
        <is>
          <t>Ingrediente</t>
        </is>
      </c>
      <c r="D887" t="inlineStr">
        <is>
          <t>cl</t>
        </is>
      </c>
      <c r="E887">
        <f>VLOOKUP(D887,Ingredientes!$A$2:$I$167,2,FALSE)</f>
        <v/>
      </c>
      <c r="F887" s="6" t="n">
        <v>300</v>
      </c>
      <c r="G887">
        <f>VLOOKUP(D887,Ingredientes!$A$2:$I$167,4,FALSE)</f>
        <v/>
      </c>
      <c r="H887" s="8">
        <f>F887*VLOOKUP(D887,Ingredientes!$A$2:$I$167,9,FALSE)</f>
        <v/>
      </c>
    </row>
    <row r="888">
      <c r="A888" t="n">
        <v>114</v>
      </c>
      <c r="B888" t="inlineStr">
        <is>
          <t>Ovos de Páscoa trufados</t>
        </is>
      </c>
      <c r="C888" t="inlineStr">
        <is>
          <t>Embalagem</t>
        </is>
      </c>
      <c r="D888" t="inlineStr">
        <is>
          <t>cxbolo</t>
        </is>
      </c>
      <c r="E888">
        <f>VLOOKUP(D888,Ingredientes!$A$2:$I$167,2,FALSE)</f>
        <v/>
      </c>
      <c r="F888" s="6" t="n">
        <v>1</v>
      </c>
      <c r="G888">
        <f>VLOOKUP(D888,Ingredientes!$A$2:$I$167,4,FALSE)&amp;". por unidade"</f>
        <v/>
      </c>
      <c r="H888" s="8">
        <f>F888*VLOOKUP(D888,Ingredientes!$A$2:$I$167,9,FALSE)</f>
        <v/>
      </c>
    </row>
    <row r="889">
      <c r="A889" t="n">
        <v>114</v>
      </c>
      <c r="B889" t="inlineStr">
        <is>
          <t>Ovos de Páscoa trufados</t>
        </is>
      </c>
      <c r="C889" t="inlineStr">
        <is>
          <t>Embalagem</t>
        </is>
      </c>
      <c r="D889" t="inlineStr">
        <is>
          <t>formovo</t>
        </is>
      </c>
      <c r="E889">
        <f>VLOOKUP(D889,Ingredientes!$A$2:$I$167,2,FALSE)</f>
        <v/>
      </c>
      <c r="F889" s="6" t="n">
        <v>0.25</v>
      </c>
      <c r="G889">
        <f>VLOOKUP(D889,Ingredientes!$A$2:$I$167,4,FALSE)&amp;". por unidade"</f>
        <v/>
      </c>
      <c r="H889" s="8">
        <f>F889*VLOOKUP(D889,Ingredientes!$A$2:$I$167,9,FALSE)</f>
        <v/>
      </c>
    </row>
    <row r="890">
      <c r="A890" t="n">
        <v>115</v>
      </c>
      <c r="B890" t="inlineStr">
        <is>
          <t>Kit festa junina</t>
        </is>
      </c>
      <c r="C890" t="inlineStr">
        <is>
          <t>Ingrediente</t>
        </is>
      </c>
      <c r="D890" t="inlineStr">
        <is>
          <t>canjica</t>
        </is>
      </c>
      <c r="E890">
        <f>VLOOKUP(D890,Ingredientes!$A$2:$I$167,2,FALSE)</f>
        <v/>
      </c>
      <c r="F890" s="6" t="n">
        <v>400</v>
      </c>
      <c r="G890">
        <f>VLOOKUP(D890,Ingredientes!$A$2:$I$167,4,FALSE)</f>
        <v/>
      </c>
      <c r="H890" s="8">
        <f>F890*VLOOKUP(D890,Ingredientes!$A$2:$I$167,9,FALSE)</f>
        <v/>
      </c>
    </row>
    <row r="891">
      <c r="A891" t="n">
        <v>115</v>
      </c>
      <c r="B891" t="inlineStr">
        <is>
          <t>Kit festa junina</t>
        </is>
      </c>
      <c r="C891" t="inlineStr">
        <is>
          <t>Ingrediente</t>
        </is>
      </c>
      <c r="D891" t="inlineStr">
        <is>
          <t>leite</t>
        </is>
      </c>
      <c r="E891">
        <f>VLOOKUP(D891,Ingredientes!$A$2:$I$167,2,FALSE)</f>
        <v/>
      </c>
      <c r="F891" s="6" t="n">
        <v>1000</v>
      </c>
      <c r="G891">
        <f>VLOOKUP(D891,Ingredientes!$A$2:$I$167,4,FALSE)</f>
        <v/>
      </c>
      <c r="H891" s="8">
        <f>F891*VLOOKUP(D891,Ingredientes!$A$2:$I$167,9,FALSE)</f>
        <v/>
      </c>
    </row>
    <row r="892">
      <c r="A892" t="n">
        <v>115</v>
      </c>
      <c r="B892" t="inlineStr">
        <is>
          <t>Kit festa junina</t>
        </is>
      </c>
      <c r="C892" t="inlineStr">
        <is>
          <t>Ingrediente</t>
        </is>
      </c>
      <c r="D892" t="inlineStr">
        <is>
          <t>lc</t>
        </is>
      </c>
      <c r="E892">
        <f>VLOOKUP(D892,Ingredientes!$A$2:$I$167,2,FALSE)</f>
        <v/>
      </c>
      <c r="F892" s="6" t="n">
        <v>395</v>
      </c>
      <c r="G892">
        <f>VLOOKUP(D892,Ingredientes!$A$2:$I$167,4,FALSE)</f>
        <v/>
      </c>
      <c r="H892" s="8">
        <f>F892*VLOOKUP(D892,Ingredientes!$A$2:$I$167,9,FALSE)</f>
        <v/>
      </c>
    </row>
    <row r="893">
      <c r="A893" t="n">
        <v>115</v>
      </c>
      <c r="B893" t="inlineStr">
        <is>
          <t>Kit festa junina</t>
        </is>
      </c>
      <c r="C893" t="inlineStr">
        <is>
          <t>Ingrediente</t>
        </is>
      </c>
      <c r="D893" t="inlineStr">
        <is>
          <t>coco</t>
        </is>
      </c>
      <c r="E893">
        <f>VLOOKUP(D893,Ingredientes!$A$2:$I$167,2,FALSE)</f>
        <v/>
      </c>
      <c r="F893" s="6" t="n">
        <v>50</v>
      </c>
      <c r="G893">
        <f>VLOOKUP(D893,Ingredientes!$A$2:$I$167,4,FALSE)</f>
        <v/>
      </c>
      <c r="H893" s="8">
        <f>F893*VLOOKUP(D893,Ingredientes!$A$2:$I$167,9,FALSE)</f>
        <v/>
      </c>
    </row>
    <row r="894">
      <c r="A894" t="n">
        <v>115</v>
      </c>
      <c r="B894" t="inlineStr">
        <is>
          <t>Kit festa junina</t>
        </is>
      </c>
      <c r="C894" t="inlineStr">
        <is>
          <t>Ingrediente</t>
        </is>
      </c>
      <c r="D894" t="inlineStr">
        <is>
          <t>mpipoca</t>
        </is>
      </c>
      <c r="E894">
        <f>VLOOKUP(D894,Ingredientes!$A$2:$I$167,2,FALSE)</f>
        <v/>
      </c>
      <c r="F894" s="6" t="n">
        <v>400</v>
      </c>
      <c r="G894">
        <f>VLOOKUP(D894,Ingredientes!$A$2:$I$167,4,FALSE)</f>
        <v/>
      </c>
      <c r="H894" s="8">
        <f>F894*VLOOKUP(D894,Ingredientes!$A$2:$I$167,9,FALSE)</f>
        <v/>
      </c>
    </row>
    <row r="895">
      <c r="A895" t="n">
        <v>115</v>
      </c>
      <c r="B895" t="inlineStr">
        <is>
          <t>Kit festa junina</t>
        </is>
      </c>
      <c r="C895" t="inlineStr">
        <is>
          <t>Ingrediente</t>
        </is>
      </c>
      <c r="D895" t="inlineStr">
        <is>
          <t>acucar</t>
        </is>
      </c>
      <c r="E895">
        <f>VLOOKUP(D895,Ingredientes!$A$2:$I$167,2,FALSE)</f>
        <v/>
      </c>
      <c r="F895" s="6" t="n">
        <v>400</v>
      </c>
      <c r="G895">
        <f>VLOOKUP(D895,Ingredientes!$A$2:$I$167,4,FALSE)</f>
        <v/>
      </c>
      <c r="H895" s="8">
        <f>F895*VLOOKUP(D895,Ingredientes!$A$2:$I$167,9,FALSE)</f>
        <v/>
      </c>
    </row>
    <row r="896">
      <c r="A896" t="n">
        <v>115</v>
      </c>
      <c r="B896" t="inlineStr">
        <is>
          <t>Kit festa junina</t>
        </is>
      </c>
      <c r="C896" t="inlineStr">
        <is>
          <t>Ingrediente</t>
        </is>
      </c>
      <c r="D896" t="inlineStr">
        <is>
          <t>amend</t>
        </is>
      </c>
      <c r="E896">
        <f>VLOOKUP(D896,Ingredientes!$A$2:$I$167,2,FALSE)</f>
        <v/>
      </c>
      <c r="F896" s="6" t="n">
        <v>250</v>
      </c>
      <c r="G896">
        <f>VLOOKUP(D896,Ingredientes!$A$2:$I$167,4,FALSE)</f>
        <v/>
      </c>
      <c r="H896" s="8">
        <f>F896*VLOOKUP(D896,Ingredientes!$A$2:$I$167,9,FALSE)</f>
        <v/>
      </c>
    </row>
    <row r="897">
      <c r="A897" t="n">
        <v>115</v>
      </c>
      <c r="B897" t="inlineStr">
        <is>
          <t>Kit festa junina</t>
        </is>
      </c>
      <c r="C897" t="inlineStr">
        <is>
          <t>Ingrediente</t>
        </is>
      </c>
      <c r="D897" t="inlineStr">
        <is>
          <t>oleo</t>
        </is>
      </c>
      <c r="E897">
        <f>VLOOKUP(D897,Ingredientes!$A$2:$I$167,2,FALSE)</f>
        <v/>
      </c>
      <c r="F897" s="6" t="n">
        <v>30</v>
      </c>
      <c r="G897">
        <f>VLOOKUP(D897,Ingredientes!$A$2:$I$167,4,FALSE)</f>
        <v/>
      </c>
      <c r="H897" s="8">
        <f>F897*VLOOKUP(D897,Ingredientes!$A$2:$I$167,9,FALSE)</f>
        <v/>
      </c>
    </row>
    <row r="898">
      <c r="A898" t="n">
        <v>115</v>
      </c>
      <c r="B898" t="inlineStr">
        <is>
          <t>Kit festa junina</t>
        </is>
      </c>
      <c r="C898" t="inlineStr">
        <is>
          <t>Embalagem</t>
        </is>
      </c>
      <c r="D898" t="inlineStr">
        <is>
          <t>pote250</t>
        </is>
      </c>
      <c r="E898">
        <f>VLOOKUP(D898,Ingredientes!$A$2:$I$167,2,FALSE)</f>
        <v/>
      </c>
      <c r="F898" s="6" t="n">
        <v>1</v>
      </c>
      <c r="G898">
        <f>VLOOKUP(D898,Ingredientes!$A$2:$I$167,4,FALSE)&amp;". por unidade"</f>
        <v/>
      </c>
      <c r="H898" s="8">
        <f>F898*VLOOKUP(D898,Ingredientes!$A$2:$I$167,9,FALSE)</f>
        <v/>
      </c>
    </row>
    <row r="899">
      <c r="A899" t="n">
        <v>115</v>
      </c>
      <c r="B899" t="inlineStr">
        <is>
          <t>Kit festa junina</t>
        </is>
      </c>
      <c r="C899" t="inlineStr">
        <is>
          <t>Embalagem</t>
        </is>
      </c>
      <c r="D899" t="inlineStr">
        <is>
          <t>celo</t>
        </is>
      </c>
      <c r="E899">
        <f>VLOOKUP(D899,Ingredientes!$A$2:$I$167,2,FALSE)</f>
        <v/>
      </c>
      <c r="F899" s="6" t="n">
        <v>3</v>
      </c>
      <c r="G899">
        <f>VLOOKUP(D899,Ingredientes!$A$2:$I$167,4,FALSE)&amp;". por unidade"</f>
        <v/>
      </c>
      <c r="H899" s="8">
        <f>F899*VLOOKUP(D899,Ingredientes!$A$2:$I$167,9,FALSE)</f>
        <v/>
      </c>
    </row>
    <row r="900">
      <c r="A900" t="n">
        <v>116</v>
      </c>
      <c r="B900" t="inlineStr">
        <is>
          <t>Panetone e chocotone caseiros</t>
        </is>
      </c>
      <c r="C900" t="inlineStr">
        <is>
          <t>Ingrediente</t>
        </is>
      </c>
      <c r="D900" t="inlineStr">
        <is>
          <t>trigo</t>
        </is>
      </c>
      <c r="E900">
        <f>VLOOKUP(D900,Ingredientes!$A$2:$I$167,2,FALSE)</f>
        <v/>
      </c>
      <c r="F900" s="6" t="n">
        <v>1000</v>
      </c>
      <c r="G900">
        <f>VLOOKUP(D900,Ingredientes!$A$2:$I$167,4,FALSE)</f>
        <v/>
      </c>
      <c r="H900" s="8">
        <f>F900*VLOOKUP(D900,Ingredientes!$A$2:$I$167,9,FALSE)</f>
        <v/>
      </c>
    </row>
    <row r="901">
      <c r="A901" t="n">
        <v>116</v>
      </c>
      <c r="B901" t="inlineStr">
        <is>
          <t>Panetone e chocotone caseiros</t>
        </is>
      </c>
      <c r="C901" t="inlineStr">
        <is>
          <t>Ingrediente</t>
        </is>
      </c>
      <c r="D901" t="inlineStr">
        <is>
          <t>fbio</t>
        </is>
      </c>
      <c r="E901">
        <f>VLOOKUP(D901,Ingredientes!$A$2:$I$167,2,FALSE)</f>
        <v/>
      </c>
      <c r="F901" s="6" t="n">
        <v>20</v>
      </c>
      <c r="G901">
        <f>VLOOKUP(D901,Ingredientes!$A$2:$I$167,4,FALSE)</f>
        <v/>
      </c>
      <c r="H901" s="8">
        <f>F901*VLOOKUP(D901,Ingredientes!$A$2:$I$167,9,FALSE)</f>
        <v/>
      </c>
    </row>
    <row r="902">
      <c r="A902" t="n">
        <v>116</v>
      </c>
      <c r="B902" t="inlineStr">
        <is>
          <t>Panetone e chocotone caseiros</t>
        </is>
      </c>
      <c r="C902" t="inlineStr">
        <is>
          <t>Ingrediente</t>
        </is>
      </c>
      <c r="D902" t="inlineStr">
        <is>
          <t>acucar</t>
        </is>
      </c>
      <c r="E902">
        <f>VLOOKUP(D902,Ingredientes!$A$2:$I$167,2,FALSE)</f>
        <v/>
      </c>
      <c r="F902" s="6" t="n">
        <v>200</v>
      </c>
      <c r="G902">
        <f>VLOOKUP(D902,Ingredientes!$A$2:$I$167,4,FALSE)</f>
        <v/>
      </c>
      <c r="H902" s="8">
        <f>F902*VLOOKUP(D902,Ingredientes!$A$2:$I$167,9,FALSE)</f>
        <v/>
      </c>
    </row>
    <row r="903">
      <c r="A903" t="n">
        <v>116</v>
      </c>
      <c r="B903" t="inlineStr">
        <is>
          <t>Panetone e chocotone caseiros</t>
        </is>
      </c>
      <c r="C903" t="inlineStr">
        <is>
          <t>Ingrediente</t>
        </is>
      </c>
      <c r="D903" t="inlineStr">
        <is>
          <t>mant</t>
        </is>
      </c>
      <c r="E903">
        <f>VLOOKUP(D903,Ingredientes!$A$2:$I$167,2,FALSE)</f>
        <v/>
      </c>
      <c r="F903" s="6" t="n">
        <v>150</v>
      </c>
      <c r="G903">
        <f>VLOOKUP(D903,Ingredientes!$A$2:$I$167,4,FALSE)</f>
        <v/>
      </c>
      <c r="H903" s="8">
        <f>F903*VLOOKUP(D903,Ingredientes!$A$2:$I$167,9,FALSE)</f>
        <v/>
      </c>
    </row>
    <row r="904">
      <c r="A904" t="n">
        <v>116</v>
      </c>
      <c r="B904" t="inlineStr">
        <is>
          <t>Panetone e chocotone caseiros</t>
        </is>
      </c>
      <c r="C904" t="inlineStr">
        <is>
          <t>Ingrediente</t>
        </is>
      </c>
      <c r="D904" t="inlineStr">
        <is>
          <t>ovo</t>
        </is>
      </c>
      <c r="E904">
        <f>VLOOKUP(D904,Ingredientes!$A$2:$I$167,2,FALSE)</f>
        <v/>
      </c>
      <c r="F904" s="6" t="n">
        <v>4</v>
      </c>
      <c r="G904">
        <f>VLOOKUP(D904,Ingredientes!$A$2:$I$167,4,FALSE)</f>
        <v/>
      </c>
      <c r="H904" s="8">
        <f>F904*VLOOKUP(D904,Ingredientes!$A$2:$I$167,9,FALSE)</f>
        <v/>
      </c>
    </row>
    <row r="905">
      <c r="A905" t="n">
        <v>116</v>
      </c>
      <c r="B905" t="inlineStr">
        <is>
          <t>Panetone e chocotone caseiros</t>
        </is>
      </c>
      <c r="C905" t="inlineStr">
        <is>
          <t>Ingrediente</t>
        </is>
      </c>
      <c r="D905" t="inlineStr">
        <is>
          <t>leite</t>
        </is>
      </c>
      <c r="E905">
        <f>VLOOKUP(D905,Ingredientes!$A$2:$I$167,2,FALSE)</f>
        <v/>
      </c>
      <c r="F905" s="6" t="n">
        <v>300</v>
      </c>
      <c r="G905">
        <f>VLOOKUP(D905,Ingredientes!$A$2:$I$167,4,FALSE)</f>
        <v/>
      </c>
      <c r="H905" s="8">
        <f>F905*VLOOKUP(D905,Ingredientes!$A$2:$I$167,9,FALSE)</f>
        <v/>
      </c>
    </row>
    <row r="906">
      <c r="A906" t="n">
        <v>116</v>
      </c>
      <c r="B906" t="inlineStr">
        <is>
          <t>Panetone e chocotone caseiros</t>
        </is>
      </c>
      <c r="C906" t="inlineStr">
        <is>
          <t>Ingrediente</t>
        </is>
      </c>
      <c r="D906" t="inlineStr">
        <is>
          <t>frutcr</t>
        </is>
      </c>
      <c r="E906">
        <f>VLOOKUP(D906,Ingredientes!$A$2:$I$167,2,FALSE)</f>
        <v/>
      </c>
      <c r="F906" s="6" t="n">
        <v>150</v>
      </c>
      <c r="G906">
        <f>VLOOKUP(D906,Ingredientes!$A$2:$I$167,4,FALSE)</f>
        <v/>
      </c>
      <c r="H906" s="8">
        <f>F906*VLOOKUP(D906,Ingredientes!$A$2:$I$167,9,FALSE)</f>
        <v/>
      </c>
    </row>
    <row r="907">
      <c r="A907" t="n">
        <v>116</v>
      </c>
      <c r="B907" t="inlineStr">
        <is>
          <t>Panetone e chocotone caseiros</t>
        </is>
      </c>
      <c r="C907" t="inlineStr">
        <is>
          <t>Ingrediente</t>
        </is>
      </c>
      <c r="D907" t="inlineStr">
        <is>
          <t>passa</t>
        </is>
      </c>
      <c r="E907">
        <f>VLOOKUP(D907,Ingredientes!$A$2:$I$167,2,FALSE)</f>
        <v/>
      </c>
      <c r="F907" s="6" t="n">
        <v>150</v>
      </c>
      <c r="G907">
        <f>VLOOKUP(D907,Ingredientes!$A$2:$I$167,4,FALSE)</f>
        <v/>
      </c>
      <c r="H907" s="8">
        <f>F907*VLOOKUP(D907,Ingredientes!$A$2:$I$167,9,FALSE)</f>
        <v/>
      </c>
    </row>
    <row r="908">
      <c r="A908" t="n">
        <v>116</v>
      </c>
      <c r="B908" t="inlineStr">
        <is>
          <t>Panetone e chocotone caseiros</t>
        </is>
      </c>
      <c r="C908" t="inlineStr">
        <is>
          <t>Ingrediente</t>
        </is>
      </c>
      <c r="D908" t="inlineStr">
        <is>
          <t>baun</t>
        </is>
      </c>
      <c r="E908">
        <f>VLOOKUP(D908,Ingredientes!$A$2:$I$167,2,FALSE)</f>
        <v/>
      </c>
      <c r="F908" s="6" t="n">
        <v>5</v>
      </c>
      <c r="G908">
        <f>VLOOKUP(D908,Ingredientes!$A$2:$I$167,4,FALSE)</f>
        <v/>
      </c>
      <c r="H908" s="8">
        <f>F908*VLOOKUP(D908,Ingredientes!$A$2:$I$167,9,FALSE)</f>
        <v/>
      </c>
    </row>
    <row r="909">
      <c r="A909" t="n">
        <v>116</v>
      </c>
      <c r="B909" t="inlineStr">
        <is>
          <t>Panetone e chocotone caseiros</t>
        </is>
      </c>
      <c r="C909" t="inlineStr">
        <is>
          <t>Embalagem</t>
        </is>
      </c>
      <c r="D909" t="inlineStr">
        <is>
          <t>fpanet</t>
        </is>
      </c>
      <c r="E909">
        <f>VLOOKUP(D909,Ingredientes!$A$2:$I$167,2,FALSE)</f>
        <v/>
      </c>
      <c r="F909" s="6" t="n">
        <v>1</v>
      </c>
      <c r="G909">
        <f>VLOOKUP(D909,Ingredientes!$A$2:$I$167,4,FALSE)&amp;". por unidade"</f>
        <v/>
      </c>
      <c r="H909" s="8">
        <f>F909*VLOOKUP(D909,Ingredientes!$A$2:$I$167,9,FALSE)</f>
        <v/>
      </c>
    </row>
    <row r="910">
      <c r="A910" t="n">
        <v>116</v>
      </c>
      <c r="B910" t="inlineStr">
        <is>
          <t>Panetone e chocotone caseiros</t>
        </is>
      </c>
      <c r="C910" t="inlineStr">
        <is>
          <t>Embalagem</t>
        </is>
      </c>
      <c r="D910" t="inlineStr">
        <is>
          <t>pvc</t>
        </is>
      </c>
      <c r="E910">
        <f>VLOOKUP(D910,Ingredientes!$A$2:$I$167,2,FALSE)</f>
        <v/>
      </c>
      <c r="F910" s="6" t="n">
        <v>0.2</v>
      </c>
      <c r="G910">
        <f>VLOOKUP(D910,Ingredientes!$A$2:$I$167,4,FALSE)&amp;". por unidade"</f>
        <v/>
      </c>
      <c r="H910" s="8">
        <f>F910*VLOOKUP(D910,Ingredientes!$A$2:$I$167,9,FALSE)</f>
        <v/>
      </c>
    </row>
    <row r="911">
      <c r="A911" t="n">
        <v>117</v>
      </c>
      <c r="B911" t="inlineStr">
        <is>
          <t>Cesta de café da manhã</t>
        </is>
      </c>
      <c r="C911" t="inlineStr">
        <is>
          <t>Ingrediente</t>
        </is>
      </c>
      <c r="D911" t="inlineStr">
        <is>
          <t>trigo</t>
        </is>
      </c>
      <c r="E911">
        <f>VLOOKUP(D911,Ingredientes!$A$2:$I$167,2,FALSE)</f>
        <v/>
      </c>
      <c r="F911" s="6" t="n">
        <v>500</v>
      </c>
      <c r="G911">
        <f>VLOOKUP(D911,Ingredientes!$A$2:$I$167,4,FALSE)</f>
        <v/>
      </c>
      <c r="H911" s="8">
        <f>F911*VLOOKUP(D911,Ingredientes!$A$2:$I$167,9,FALSE)</f>
        <v/>
      </c>
    </row>
    <row r="912">
      <c r="A912" t="n">
        <v>117</v>
      </c>
      <c r="B912" t="inlineStr">
        <is>
          <t>Cesta de café da manhã</t>
        </is>
      </c>
      <c r="C912" t="inlineStr">
        <is>
          <t>Ingrediente</t>
        </is>
      </c>
      <c r="D912" t="inlineStr">
        <is>
          <t>fbio</t>
        </is>
      </c>
      <c r="E912">
        <f>VLOOKUP(D912,Ingredientes!$A$2:$I$167,2,FALSE)</f>
        <v/>
      </c>
      <c r="F912" s="6" t="n">
        <v>5</v>
      </c>
      <c r="G912">
        <f>VLOOKUP(D912,Ingredientes!$A$2:$I$167,4,FALSE)</f>
        <v/>
      </c>
      <c r="H912" s="8">
        <f>F912*VLOOKUP(D912,Ingredientes!$A$2:$I$167,9,FALSE)</f>
        <v/>
      </c>
    </row>
    <row r="913">
      <c r="A913" t="n">
        <v>117</v>
      </c>
      <c r="B913" t="inlineStr">
        <is>
          <t>Cesta de café da manhã</t>
        </is>
      </c>
      <c r="C913" t="inlineStr">
        <is>
          <t>Ingrediente</t>
        </is>
      </c>
      <c r="D913" t="inlineStr">
        <is>
          <t>acucar</t>
        </is>
      </c>
      <c r="E913">
        <f>VLOOKUP(D913,Ingredientes!$A$2:$I$167,2,FALSE)</f>
        <v/>
      </c>
      <c r="F913" s="6" t="n">
        <v>230</v>
      </c>
      <c r="G913">
        <f>VLOOKUP(D913,Ingredientes!$A$2:$I$167,4,FALSE)</f>
        <v/>
      </c>
      <c r="H913" s="8">
        <f>F913*VLOOKUP(D913,Ingredientes!$A$2:$I$167,9,FALSE)</f>
        <v/>
      </c>
    </row>
    <row r="914">
      <c r="A914" t="n">
        <v>117</v>
      </c>
      <c r="B914" t="inlineStr">
        <is>
          <t>Cesta de café da manhã</t>
        </is>
      </c>
      <c r="C914" t="inlineStr">
        <is>
          <t>Ingrediente</t>
        </is>
      </c>
      <c r="D914" t="inlineStr">
        <is>
          <t>leite</t>
        </is>
      </c>
      <c r="E914">
        <f>VLOOKUP(D914,Ingredientes!$A$2:$I$167,2,FALSE)</f>
        <v/>
      </c>
      <c r="F914" s="6" t="n">
        <v>200</v>
      </c>
      <c r="G914">
        <f>VLOOKUP(D914,Ingredientes!$A$2:$I$167,4,FALSE)</f>
        <v/>
      </c>
      <c r="H914" s="8">
        <f>F914*VLOOKUP(D914,Ingredientes!$A$2:$I$167,9,FALSE)</f>
        <v/>
      </c>
    </row>
    <row r="915">
      <c r="A915" t="n">
        <v>117</v>
      </c>
      <c r="B915" t="inlineStr">
        <is>
          <t>Cesta de café da manhã</t>
        </is>
      </c>
      <c r="C915" t="inlineStr">
        <is>
          <t>Ingrediente</t>
        </is>
      </c>
      <c r="D915" t="inlineStr">
        <is>
          <t>ovo</t>
        </is>
      </c>
      <c r="E915">
        <f>VLOOKUP(D915,Ingredientes!$A$2:$I$167,2,FALSE)</f>
        <v/>
      </c>
      <c r="F915" s="6" t="n">
        <v>4</v>
      </c>
      <c r="G915">
        <f>VLOOKUP(D915,Ingredientes!$A$2:$I$167,4,FALSE)</f>
        <v/>
      </c>
      <c r="H915" s="8">
        <f>F915*VLOOKUP(D915,Ingredientes!$A$2:$I$167,9,FALSE)</f>
        <v/>
      </c>
    </row>
    <row r="916">
      <c r="A916" t="n">
        <v>117</v>
      </c>
      <c r="B916" t="inlineStr">
        <is>
          <t>Cesta de café da manhã</t>
        </is>
      </c>
      <c r="C916" t="inlineStr">
        <is>
          <t>Ingrediente</t>
        </is>
      </c>
      <c r="D916" t="inlineStr">
        <is>
          <t>oleo</t>
        </is>
      </c>
      <c r="E916">
        <f>VLOOKUP(D916,Ingredientes!$A$2:$I$167,2,FALSE)</f>
        <v/>
      </c>
      <c r="F916" s="6" t="n">
        <v>100</v>
      </c>
      <c r="G916">
        <f>VLOOKUP(D916,Ingredientes!$A$2:$I$167,4,FALSE)</f>
        <v/>
      </c>
      <c r="H916" s="8">
        <f>F916*VLOOKUP(D916,Ingredientes!$A$2:$I$167,9,FALSE)</f>
        <v/>
      </c>
    </row>
    <row r="917">
      <c r="A917" t="n">
        <v>117</v>
      </c>
      <c r="B917" t="inlineStr">
        <is>
          <t>Cesta de café da manhã</t>
        </is>
      </c>
      <c r="C917" t="inlineStr">
        <is>
          <t>Ingrediente</t>
        </is>
      </c>
      <c r="D917" t="inlineStr">
        <is>
          <t>ferm</t>
        </is>
      </c>
      <c r="E917">
        <f>VLOOKUP(D917,Ingredientes!$A$2:$I$167,2,FALSE)</f>
        <v/>
      </c>
      <c r="F917" s="6" t="n">
        <v>10</v>
      </c>
      <c r="G917">
        <f>VLOOKUP(D917,Ingredientes!$A$2:$I$167,4,FALSE)</f>
        <v/>
      </c>
      <c r="H917" s="8">
        <f>F917*VLOOKUP(D917,Ingredientes!$A$2:$I$167,9,FALSE)</f>
        <v/>
      </c>
    </row>
    <row r="918">
      <c r="A918" t="n">
        <v>117</v>
      </c>
      <c r="B918" t="inlineStr">
        <is>
          <t>Cesta de café da manhã</t>
        </is>
      </c>
      <c r="C918" t="inlineStr">
        <is>
          <t>Ingrediente</t>
        </is>
      </c>
      <c r="D918" t="inlineStr">
        <is>
          <t>laranja</t>
        </is>
      </c>
      <c r="E918">
        <f>VLOOKUP(D918,Ingredientes!$A$2:$I$167,2,FALSE)</f>
        <v/>
      </c>
      <c r="F918" s="6" t="n">
        <v>3000</v>
      </c>
      <c r="G918">
        <f>VLOOKUP(D918,Ingredientes!$A$2:$I$167,4,FALSE)</f>
        <v/>
      </c>
      <c r="H918" s="8">
        <f>F918*VLOOKUP(D918,Ingredientes!$A$2:$I$167,9,FALSE)</f>
        <v/>
      </c>
    </row>
    <row r="919">
      <c r="A919" t="n">
        <v>117</v>
      </c>
      <c r="B919" t="inlineStr">
        <is>
          <t>Cesta de café da manhã</t>
        </is>
      </c>
      <c r="C919" t="inlineStr">
        <is>
          <t>Ingrediente</t>
        </is>
      </c>
      <c r="D919" t="inlineStr">
        <is>
          <t>banana</t>
        </is>
      </c>
      <c r="E919">
        <f>VLOOKUP(D919,Ingredientes!$A$2:$I$167,2,FALSE)</f>
        <v/>
      </c>
      <c r="F919" s="6" t="n">
        <v>500</v>
      </c>
      <c r="G919">
        <f>VLOOKUP(D919,Ingredientes!$A$2:$I$167,4,FALSE)</f>
        <v/>
      </c>
      <c r="H919" s="8">
        <f>F919*VLOOKUP(D919,Ingredientes!$A$2:$I$167,9,FALSE)</f>
        <v/>
      </c>
    </row>
    <row r="920">
      <c r="A920" t="n">
        <v>117</v>
      </c>
      <c r="B920" t="inlineStr">
        <is>
          <t>Cesta de café da manhã</t>
        </is>
      </c>
      <c r="C920" t="inlineStr">
        <is>
          <t>Ingrediente</t>
        </is>
      </c>
      <c r="D920" t="inlineStr">
        <is>
          <t>ddl</t>
        </is>
      </c>
      <c r="E920">
        <f>VLOOKUP(D920,Ingredientes!$A$2:$I$167,2,FALSE)</f>
        <v/>
      </c>
      <c r="F920" s="6" t="n">
        <v>200</v>
      </c>
      <c r="G920">
        <f>VLOOKUP(D920,Ingredientes!$A$2:$I$167,4,FALSE)</f>
        <v/>
      </c>
      <c r="H920" s="8">
        <f>F920*VLOOKUP(D920,Ingredientes!$A$2:$I$167,9,FALSE)</f>
        <v/>
      </c>
    </row>
    <row r="921">
      <c r="A921" t="n">
        <v>117</v>
      </c>
      <c r="B921" t="inlineStr">
        <is>
          <t>Cesta de café da manhã</t>
        </is>
      </c>
      <c r="C921" t="inlineStr">
        <is>
          <t>Embalagem</t>
        </is>
      </c>
      <c r="D921" t="inlineStr">
        <is>
          <t>cxcesta</t>
        </is>
      </c>
      <c r="E921">
        <f>VLOOKUP(D921,Ingredientes!$A$2:$I$167,2,FALSE)</f>
        <v/>
      </c>
      <c r="F921" s="6" t="n">
        <v>1</v>
      </c>
      <c r="G921">
        <f>VLOOKUP(D921,Ingredientes!$A$2:$I$167,4,FALSE)&amp;". por unidade"</f>
        <v/>
      </c>
      <c r="H921" s="8">
        <f>F921*VLOOKUP(D921,Ingredientes!$A$2:$I$167,9,FALSE)</f>
        <v/>
      </c>
    </row>
    <row r="922">
      <c r="A922" t="n">
        <v>117</v>
      </c>
      <c r="B922" t="inlineStr">
        <is>
          <t>Cesta de café da manhã</t>
        </is>
      </c>
      <c r="C922" t="inlineStr">
        <is>
          <t>Embalagem</t>
        </is>
      </c>
      <c r="D922" t="inlineStr">
        <is>
          <t>garrafa</t>
        </is>
      </c>
      <c r="E922">
        <f>VLOOKUP(D922,Ingredientes!$A$2:$I$167,2,FALSE)</f>
        <v/>
      </c>
      <c r="F922" s="6" t="n">
        <v>1</v>
      </c>
      <c r="G922">
        <f>VLOOKUP(D922,Ingredientes!$A$2:$I$167,4,FALSE)&amp;". por unidade"</f>
        <v/>
      </c>
      <c r="H922" s="8">
        <f>F922*VLOOKUP(D922,Ingredientes!$A$2:$I$167,9,FALSE)</f>
        <v/>
      </c>
    </row>
    <row r="923">
      <c r="A923" t="n">
        <v>117</v>
      </c>
      <c r="B923" t="inlineStr">
        <is>
          <t>Cesta de café da manhã</t>
        </is>
      </c>
      <c r="C923" t="inlineStr">
        <is>
          <t>Embalagem</t>
        </is>
      </c>
      <c r="D923" t="inlineStr">
        <is>
          <t>pote250</t>
        </is>
      </c>
      <c r="E923">
        <f>VLOOKUP(D923,Ingredientes!$A$2:$I$167,2,FALSE)</f>
        <v/>
      </c>
      <c r="F923" s="6" t="n">
        <v>1</v>
      </c>
      <c r="G923">
        <f>VLOOKUP(D923,Ingredientes!$A$2:$I$167,4,FALSE)&amp;". por unidade"</f>
        <v/>
      </c>
      <c r="H923" s="8">
        <f>F923*VLOOKUP(D923,Ingredientes!$A$2:$I$167,9,FALSE)</f>
        <v/>
      </c>
    </row>
    <row r="924">
      <c r="A924" t="n">
        <v>118</v>
      </c>
      <c r="B924" t="inlineStr">
        <is>
          <t>Cesta de Natal comestível</t>
        </is>
      </c>
      <c r="C924" t="inlineStr">
        <is>
          <t>Ingrediente</t>
        </is>
      </c>
      <c r="D924" t="inlineStr">
        <is>
          <t>trigo</t>
        </is>
      </c>
      <c r="E924">
        <f>VLOOKUP(D924,Ingredientes!$A$2:$I$167,2,FALSE)</f>
        <v/>
      </c>
      <c r="F924" s="6" t="n">
        <v>900</v>
      </c>
      <c r="G924">
        <f>VLOOKUP(D924,Ingredientes!$A$2:$I$167,4,FALSE)</f>
        <v/>
      </c>
      <c r="H924" s="8">
        <f>F924*VLOOKUP(D924,Ingredientes!$A$2:$I$167,9,FALSE)</f>
        <v/>
      </c>
    </row>
    <row r="925">
      <c r="A925" t="n">
        <v>118</v>
      </c>
      <c r="B925" t="inlineStr">
        <is>
          <t>Cesta de Natal comestível</t>
        </is>
      </c>
      <c r="C925" t="inlineStr">
        <is>
          <t>Ingrediente</t>
        </is>
      </c>
      <c r="D925" t="inlineStr">
        <is>
          <t>fbio</t>
        </is>
      </c>
      <c r="E925">
        <f>VLOOKUP(D925,Ingredientes!$A$2:$I$167,2,FALSE)</f>
        <v/>
      </c>
      <c r="F925" s="6" t="n">
        <v>10</v>
      </c>
      <c r="G925">
        <f>VLOOKUP(D925,Ingredientes!$A$2:$I$167,4,FALSE)</f>
        <v/>
      </c>
      <c r="H925" s="8">
        <f>F925*VLOOKUP(D925,Ingredientes!$A$2:$I$167,9,FALSE)</f>
        <v/>
      </c>
    </row>
    <row r="926">
      <c r="A926" t="n">
        <v>118</v>
      </c>
      <c r="B926" t="inlineStr">
        <is>
          <t>Cesta de Natal comestível</t>
        </is>
      </c>
      <c r="C926" t="inlineStr">
        <is>
          <t>Ingrediente</t>
        </is>
      </c>
      <c r="D926" t="inlineStr">
        <is>
          <t>acucar</t>
        </is>
      </c>
      <c r="E926">
        <f>VLOOKUP(D926,Ingredientes!$A$2:$I$167,2,FALSE)</f>
        <v/>
      </c>
      <c r="F926" s="6" t="n">
        <v>300</v>
      </c>
      <c r="G926">
        <f>VLOOKUP(D926,Ingredientes!$A$2:$I$167,4,FALSE)</f>
        <v/>
      </c>
      <c r="H926" s="8">
        <f>F926*VLOOKUP(D926,Ingredientes!$A$2:$I$167,9,FALSE)</f>
        <v/>
      </c>
    </row>
    <row r="927">
      <c r="A927" t="n">
        <v>118</v>
      </c>
      <c r="B927" t="inlineStr">
        <is>
          <t>Cesta de Natal comestível</t>
        </is>
      </c>
      <c r="C927" t="inlineStr">
        <is>
          <t>Ingrediente</t>
        </is>
      </c>
      <c r="D927" t="inlineStr">
        <is>
          <t>mant</t>
        </is>
      </c>
      <c r="E927">
        <f>VLOOKUP(D927,Ingredientes!$A$2:$I$167,2,FALSE)</f>
        <v/>
      </c>
      <c r="F927" s="6" t="n">
        <v>300</v>
      </c>
      <c r="G927">
        <f>VLOOKUP(D927,Ingredientes!$A$2:$I$167,4,FALSE)</f>
        <v/>
      </c>
      <c r="H927" s="8">
        <f>F927*VLOOKUP(D927,Ingredientes!$A$2:$I$167,9,FALSE)</f>
        <v/>
      </c>
    </row>
    <row r="928">
      <c r="A928" t="n">
        <v>118</v>
      </c>
      <c r="B928" t="inlineStr">
        <is>
          <t>Cesta de Natal comestível</t>
        </is>
      </c>
      <c r="C928" t="inlineStr">
        <is>
          <t>Ingrediente</t>
        </is>
      </c>
      <c r="D928" t="inlineStr">
        <is>
          <t>ovo</t>
        </is>
      </c>
      <c r="E928">
        <f>VLOOKUP(D928,Ingredientes!$A$2:$I$167,2,FALSE)</f>
        <v/>
      </c>
      <c r="F928" s="6" t="n">
        <v>4</v>
      </c>
      <c r="G928">
        <f>VLOOKUP(D928,Ingredientes!$A$2:$I$167,4,FALSE)</f>
        <v/>
      </c>
      <c r="H928" s="8">
        <f>F928*VLOOKUP(D928,Ingredientes!$A$2:$I$167,9,FALSE)</f>
        <v/>
      </c>
    </row>
    <row r="929">
      <c r="A929" t="n">
        <v>118</v>
      </c>
      <c r="B929" t="inlineStr">
        <is>
          <t>Cesta de Natal comestível</t>
        </is>
      </c>
      <c r="C929" t="inlineStr">
        <is>
          <t>Ingrediente</t>
        </is>
      </c>
      <c r="D929" t="inlineStr">
        <is>
          <t>leite</t>
        </is>
      </c>
      <c r="E929">
        <f>VLOOKUP(D929,Ingredientes!$A$2:$I$167,2,FALSE)</f>
        <v/>
      </c>
      <c r="F929" s="6" t="n">
        <v>150</v>
      </c>
      <c r="G929">
        <f>VLOOKUP(D929,Ingredientes!$A$2:$I$167,4,FALSE)</f>
        <v/>
      </c>
      <c r="H929" s="8">
        <f>F929*VLOOKUP(D929,Ingredientes!$A$2:$I$167,9,FALSE)</f>
        <v/>
      </c>
    </row>
    <row r="930">
      <c r="A930" t="n">
        <v>118</v>
      </c>
      <c r="B930" t="inlineStr">
        <is>
          <t>Cesta de Natal comestível</t>
        </is>
      </c>
      <c r="C930" t="inlineStr">
        <is>
          <t>Ingrediente</t>
        </is>
      </c>
      <c r="D930" t="inlineStr">
        <is>
          <t>frutcr</t>
        </is>
      </c>
      <c r="E930">
        <f>VLOOKUP(D930,Ingredientes!$A$2:$I$167,2,FALSE)</f>
        <v/>
      </c>
      <c r="F930" s="6" t="n">
        <v>150</v>
      </c>
      <c r="G930">
        <f>VLOOKUP(D930,Ingredientes!$A$2:$I$167,4,FALSE)</f>
        <v/>
      </c>
      <c r="H930" s="8">
        <f>F930*VLOOKUP(D930,Ingredientes!$A$2:$I$167,9,FALSE)</f>
        <v/>
      </c>
    </row>
    <row r="931">
      <c r="A931" t="n">
        <v>118</v>
      </c>
      <c r="B931" t="inlineStr">
        <is>
          <t>Cesta de Natal comestível</t>
        </is>
      </c>
      <c r="C931" t="inlineStr">
        <is>
          <t>Ingrediente</t>
        </is>
      </c>
      <c r="D931" t="inlineStr">
        <is>
          <t>aconf</t>
        </is>
      </c>
      <c r="E931">
        <f>VLOOKUP(D931,Ingredientes!$A$2:$I$167,2,FALSE)</f>
        <v/>
      </c>
      <c r="F931" s="6" t="n">
        <v>200</v>
      </c>
      <c r="G931">
        <f>VLOOKUP(D931,Ingredientes!$A$2:$I$167,4,FALSE)</f>
        <v/>
      </c>
      <c r="H931" s="8">
        <f>F931*VLOOKUP(D931,Ingredientes!$A$2:$I$167,9,FALSE)</f>
        <v/>
      </c>
    </row>
    <row r="932">
      <c r="A932" t="n">
        <v>118</v>
      </c>
      <c r="B932" t="inlineStr">
        <is>
          <t>Cesta de Natal comestível</t>
        </is>
      </c>
      <c r="C932" t="inlineStr">
        <is>
          <t>Ingrediente</t>
        </is>
      </c>
      <c r="D932" t="inlineStr">
        <is>
          <t>mel</t>
        </is>
      </c>
      <c r="E932">
        <f>VLOOKUP(D932,Ingredientes!$A$2:$I$167,2,FALSE)</f>
        <v/>
      </c>
      <c r="F932" s="6" t="n">
        <v>60</v>
      </c>
      <c r="G932">
        <f>VLOOKUP(D932,Ingredientes!$A$2:$I$167,4,FALSE)</f>
        <v/>
      </c>
      <c r="H932" s="8">
        <f>F932*VLOOKUP(D932,Ingredientes!$A$2:$I$167,9,FALSE)</f>
        <v/>
      </c>
    </row>
    <row r="933">
      <c r="A933" t="n">
        <v>118</v>
      </c>
      <c r="B933" t="inlineStr">
        <is>
          <t>Cesta de Natal comestível</t>
        </is>
      </c>
      <c r="C933" t="inlineStr">
        <is>
          <t>Ingrediente</t>
        </is>
      </c>
      <c r="D933" t="inlineStr">
        <is>
          <t>canela</t>
        </is>
      </c>
      <c r="E933">
        <f>VLOOKUP(D933,Ingredientes!$A$2:$I$167,2,FALSE)</f>
        <v/>
      </c>
      <c r="F933" s="6" t="n">
        <v>5</v>
      </c>
      <c r="G933">
        <f>VLOOKUP(D933,Ingredientes!$A$2:$I$167,4,FALSE)</f>
        <v/>
      </c>
      <c r="H933" s="8">
        <f>F933*VLOOKUP(D933,Ingredientes!$A$2:$I$167,9,FALSE)</f>
        <v/>
      </c>
    </row>
    <row r="934">
      <c r="A934" t="n">
        <v>118</v>
      </c>
      <c r="B934" t="inlineStr">
        <is>
          <t>Cesta de Natal comestível</t>
        </is>
      </c>
      <c r="C934" t="inlineStr">
        <is>
          <t>Embalagem</t>
        </is>
      </c>
      <c r="D934" t="inlineStr">
        <is>
          <t>cxcesta</t>
        </is>
      </c>
      <c r="E934">
        <f>VLOOKUP(D934,Ingredientes!$A$2:$I$167,2,FALSE)</f>
        <v/>
      </c>
      <c r="F934" s="6" t="n">
        <v>1</v>
      </c>
      <c r="G934">
        <f>VLOOKUP(D934,Ingredientes!$A$2:$I$167,4,FALSE)&amp;". por unidade"</f>
        <v/>
      </c>
      <c r="H934" s="8">
        <f>F934*VLOOKUP(D934,Ingredientes!$A$2:$I$167,9,FALSE)</f>
        <v/>
      </c>
    </row>
    <row r="935">
      <c r="A935" t="n">
        <v>118</v>
      </c>
      <c r="B935" t="inlineStr">
        <is>
          <t>Cesta de Natal comestível</t>
        </is>
      </c>
      <c r="C935" t="inlineStr">
        <is>
          <t>Embalagem</t>
        </is>
      </c>
      <c r="D935" t="inlineStr">
        <is>
          <t>fpanet</t>
        </is>
      </c>
      <c r="E935">
        <f>VLOOKUP(D935,Ingredientes!$A$2:$I$167,2,FALSE)</f>
        <v/>
      </c>
      <c r="F935" s="6" t="n">
        <v>1</v>
      </c>
      <c r="G935">
        <f>VLOOKUP(D935,Ingredientes!$A$2:$I$167,4,FALSE)&amp;". por unidade"</f>
        <v/>
      </c>
      <c r="H935" s="8">
        <f>F935*VLOOKUP(D935,Ingredientes!$A$2:$I$167,9,FALSE)</f>
        <v/>
      </c>
    </row>
    <row r="936">
      <c r="A936" t="n">
        <v>118</v>
      </c>
      <c r="B936" t="inlineStr">
        <is>
          <t>Cesta de Natal comestível</t>
        </is>
      </c>
      <c r="C936" t="inlineStr">
        <is>
          <t>Embalagem</t>
        </is>
      </c>
      <c r="D936" t="inlineStr">
        <is>
          <t>celo</t>
        </is>
      </c>
      <c r="E936">
        <f>VLOOKUP(D936,Ingredientes!$A$2:$I$167,2,FALSE)</f>
        <v/>
      </c>
      <c r="F936" s="6" t="n">
        <v>3</v>
      </c>
      <c r="G936">
        <f>VLOOKUP(D936,Ingredientes!$A$2:$I$167,4,FALSE)&amp;". por unidade"</f>
        <v/>
      </c>
      <c r="H936" s="8">
        <f>F936*VLOOKUP(D936,Ingredientes!$A$2:$I$167,9,FALSE)</f>
        <v/>
      </c>
    </row>
    <row r="937">
      <c r="A937" t="n">
        <v>119</v>
      </c>
      <c r="B937" t="inlineStr">
        <is>
          <t>Biscoitos de Natal decorados</t>
        </is>
      </c>
      <c r="C937" t="inlineStr">
        <is>
          <t>Ingrediente</t>
        </is>
      </c>
      <c r="D937" t="inlineStr">
        <is>
          <t>trigo</t>
        </is>
      </c>
      <c r="E937">
        <f>VLOOKUP(D937,Ingredientes!$A$2:$I$167,2,FALSE)</f>
        <v/>
      </c>
      <c r="F937" s="6" t="n">
        <v>400</v>
      </c>
      <c r="G937">
        <f>VLOOKUP(D937,Ingredientes!$A$2:$I$167,4,FALSE)</f>
        <v/>
      </c>
      <c r="H937" s="8">
        <f>F937*VLOOKUP(D937,Ingredientes!$A$2:$I$167,9,FALSE)</f>
        <v/>
      </c>
    </row>
    <row r="938">
      <c r="A938" t="n">
        <v>119</v>
      </c>
      <c r="B938" t="inlineStr">
        <is>
          <t>Biscoitos de Natal decorados</t>
        </is>
      </c>
      <c r="C938" t="inlineStr">
        <is>
          <t>Ingrediente</t>
        </is>
      </c>
      <c r="D938" t="inlineStr">
        <is>
          <t>mant</t>
        </is>
      </c>
      <c r="E938">
        <f>VLOOKUP(D938,Ingredientes!$A$2:$I$167,2,FALSE)</f>
        <v/>
      </c>
      <c r="F938" s="6" t="n">
        <v>200</v>
      </c>
      <c r="G938">
        <f>VLOOKUP(D938,Ingredientes!$A$2:$I$167,4,FALSE)</f>
        <v/>
      </c>
      <c r="H938" s="8">
        <f>F938*VLOOKUP(D938,Ingredientes!$A$2:$I$167,9,FALSE)</f>
        <v/>
      </c>
    </row>
    <row r="939">
      <c r="A939" t="n">
        <v>119</v>
      </c>
      <c r="B939" t="inlineStr">
        <is>
          <t>Biscoitos de Natal decorados</t>
        </is>
      </c>
      <c r="C939" t="inlineStr">
        <is>
          <t>Ingrediente</t>
        </is>
      </c>
      <c r="D939" t="inlineStr">
        <is>
          <t>acucar</t>
        </is>
      </c>
      <c r="E939">
        <f>VLOOKUP(D939,Ingredientes!$A$2:$I$167,2,FALSE)</f>
        <v/>
      </c>
      <c r="F939" s="6" t="n">
        <v>150</v>
      </c>
      <c r="G939">
        <f>VLOOKUP(D939,Ingredientes!$A$2:$I$167,4,FALSE)</f>
        <v/>
      </c>
      <c r="H939" s="8">
        <f>F939*VLOOKUP(D939,Ingredientes!$A$2:$I$167,9,FALSE)</f>
        <v/>
      </c>
    </row>
    <row r="940">
      <c r="A940" t="n">
        <v>119</v>
      </c>
      <c r="B940" t="inlineStr">
        <is>
          <t>Biscoitos de Natal decorados</t>
        </is>
      </c>
      <c r="C940" t="inlineStr">
        <is>
          <t>Ingrediente</t>
        </is>
      </c>
      <c r="D940" t="inlineStr">
        <is>
          <t>mel</t>
        </is>
      </c>
      <c r="E940">
        <f>VLOOKUP(D940,Ingredientes!$A$2:$I$167,2,FALSE)</f>
        <v/>
      </c>
      <c r="F940" s="6" t="n">
        <v>60</v>
      </c>
      <c r="G940">
        <f>VLOOKUP(D940,Ingredientes!$A$2:$I$167,4,FALSE)</f>
        <v/>
      </c>
      <c r="H940" s="8">
        <f>F940*VLOOKUP(D940,Ingredientes!$A$2:$I$167,9,FALSE)</f>
        <v/>
      </c>
    </row>
    <row r="941">
      <c r="A941" t="n">
        <v>119</v>
      </c>
      <c r="B941" t="inlineStr">
        <is>
          <t>Biscoitos de Natal decorados</t>
        </is>
      </c>
      <c r="C941" t="inlineStr">
        <is>
          <t>Ingrediente</t>
        </is>
      </c>
      <c r="D941" t="inlineStr">
        <is>
          <t>ovo</t>
        </is>
      </c>
      <c r="E941">
        <f>VLOOKUP(D941,Ingredientes!$A$2:$I$167,2,FALSE)</f>
        <v/>
      </c>
      <c r="F941" s="6" t="n">
        <v>1</v>
      </c>
      <c r="G941">
        <f>VLOOKUP(D941,Ingredientes!$A$2:$I$167,4,FALSE)</f>
        <v/>
      </c>
      <c r="H941" s="8">
        <f>F941*VLOOKUP(D941,Ingredientes!$A$2:$I$167,9,FALSE)</f>
        <v/>
      </c>
    </row>
    <row r="942">
      <c r="A942" t="n">
        <v>119</v>
      </c>
      <c r="B942" t="inlineStr">
        <is>
          <t>Biscoitos de Natal decorados</t>
        </is>
      </c>
      <c r="C942" t="inlineStr">
        <is>
          <t>Ingrediente</t>
        </is>
      </c>
      <c r="D942" t="inlineStr">
        <is>
          <t>canela</t>
        </is>
      </c>
      <c r="E942">
        <f>VLOOKUP(D942,Ingredientes!$A$2:$I$167,2,FALSE)</f>
        <v/>
      </c>
      <c r="F942" s="6" t="n">
        <v>5</v>
      </c>
      <c r="G942">
        <f>VLOOKUP(D942,Ingredientes!$A$2:$I$167,4,FALSE)</f>
        <v/>
      </c>
      <c r="H942" s="8">
        <f>F942*VLOOKUP(D942,Ingredientes!$A$2:$I$167,9,FALSE)</f>
        <v/>
      </c>
    </row>
    <row r="943">
      <c r="A943" t="n">
        <v>119</v>
      </c>
      <c r="B943" t="inlineStr">
        <is>
          <t>Biscoitos de Natal decorados</t>
        </is>
      </c>
      <c r="C943" t="inlineStr">
        <is>
          <t>Ingrediente</t>
        </is>
      </c>
      <c r="D943" t="inlineStr">
        <is>
          <t>gengibre</t>
        </is>
      </c>
      <c r="E943">
        <f>VLOOKUP(D943,Ingredientes!$A$2:$I$167,2,FALSE)</f>
        <v/>
      </c>
      <c r="F943" s="6" t="n">
        <v>20</v>
      </c>
      <c r="G943">
        <f>VLOOKUP(D943,Ingredientes!$A$2:$I$167,4,FALSE)</f>
        <v/>
      </c>
      <c r="H943" s="8">
        <f>F943*VLOOKUP(D943,Ingredientes!$A$2:$I$167,9,FALSE)</f>
        <v/>
      </c>
    </row>
    <row r="944">
      <c r="A944" t="n">
        <v>119</v>
      </c>
      <c r="B944" t="inlineStr">
        <is>
          <t>Biscoitos de Natal decorados</t>
        </is>
      </c>
      <c r="C944" t="inlineStr">
        <is>
          <t>Ingrediente</t>
        </is>
      </c>
      <c r="D944" t="inlineStr">
        <is>
          <t>cravo</t>
        </is>
      </c>
      <c r="E944">
        <f>VLOOKUP(D944,Ingredientes!$A$2:$I$167,2,FALSE)</f>
        <v/>
      </c>
      <c r="F944" s="6" t="n">
        <v>1</v>
      </c>
      <c r="G944">
        <f>VLOOKUP(D944,Ingredientes!$A$2:$I$167,4,FALSE)</f>
        <v/>
      </c>
      <c r="H944" s="8">
        <f>F944*VLOOKUP(D944,Ingredientes!$A$2:$I$167,9,FALSE)</f>
        <v/>
      </c>
    </row>
    <row r="945">
      <c r="A945" t="n">
        <v>119</v>
      </c>
      <c r="B945" t="inlineStr">
        <is>
          <t>Biscoitos de Natal decorados</t>
        </is>
      </c>
      <c r="C945" t="inlineStr">
        <is>
          <t>Ingrediente</t>
        </is>
      </c>
      <c r="D945" t="inlineStr">
        <is>
          <t>aconf</t>
        </is>
      </c>
      <c r="E945">
        <f>VLOOKUP(D945,Ingredientes!$A$2:$I$167,2,FALSE)</f>
        <v/>
      </c>
      <c r="F945" s="6" t="n">
        <v>300</v>
      </c>
      <c r="G945">
        <f>VLOOKUP(D945,Ingredientes!$A$2:$I$167,4,FALSE)</f>
        <v/>
      </c>
      <c r="H945" s="8">
        <f>F945*VLOOKUP(D945,Ingredientes!$A$2:$I$167,9,FALSE)</f>
        <v/>
      </c>
    </row>
    <row r="946">
      <c r="A946" t="n">
        <v>119</v>
      </c>
      <c r="B946" t="inlineStr">
        <is>
          <t>Biscoitos de Natal decorados</t>
        </is>
      </c>
      <c r="C946" t="inlineStr">
        <is>
          <t>Ingrediente</t>
        </is>
      </c>
      <c r="D946" t="inlineStr">
        <is>
          <t>limao</t>
        </is>
      </c>
      <c r="E946">
        <f>VLOOKUP(D946,Ingredientes!$A$2:$I$167,2,FALSE)</f>
        <v/>
      </c>
      <c r="F946" s="6" t="n">
        <v>30</v>
      </c>
      <c r="G946">
        <f>VLOOKUP(D946,Ingredientes!$A$2:$I$167,4,FALSE)</f>
        <v/>
      </c>
      <c r="H946" s="8">
        <f>F946*VLOOKUP(D946,Ingredientes!$A$2:$I$167,9,FALSE)</f>
        <v/>
      </c>
    </row>
    <row r="947">
      <c r="A947" t="n">
        <v>119</v>
      </c>
      <c r="B947" t="inlineStr">
        <is>
          <t>Biscoitos de Natal decorados</t>
        </is>
      </c>
      <c r="C947" t="inlineStr">
        <is>
          <t>Embalagem</t>
        </is>
      </c>
      <c r="D947" t="inlineStr">
        <is>
          <t>celo</t>
        </is>
      </c>
      <c r="E947">
        <f>VLOOKUP(D947,Ingredientes!$A$2:$I$167,2,FALSE)</f>
        <v/>
      </c>
      <c r="F947" s="6" t="n">
        <v>0.2</v>
      </c>
      <c r="G947">
        <f>VLOOKUP(D947,Ingredientes!$A$2:$I$167,4,FALSE)&amp;". por unidade"</f>
        <v/>
      </c>
      <c r="H947" s="8">
        <f>F947*VLOOKUP(D947,Ingredientes!$A$2:$I$167,9,FALSE)</f>
        <v/>
      </c>
    </row>
    <row r="948">
      <c r="A948" t="n">
        <v>120</v>
      </c>
      <c r="B948" t="inlineStr">
        <is>
          <t>Caixas de presente para datas</t>
        </is>
      </c>
      <c r="C948" t="inlineStr">
        <is>
          <t>Ingrediente</t>
        </is>
      </c>
      <c r="D948" t="inlineStr">
        <is>
          <t>lc</t>
        </is>
      </c>
      <c r="E948">
        <f>VLOOKUP(D948,Ingredientes!$A$2:$I$167,2,FALSE)</f>
        <v/>
      </c>
      <c r="F948" s="6" t="n">
        <v>1185</v>
      </c>
      <c r="G948">
        <f>VLOOKUP(D948,Ingredientes!$A$2:$I$167,4,FALSE)</f>
        <v/>
      </c>
      <c r="H948" s="8">
        <f>F948*VLOOKUP(D948,Ingredientes!$A$2:$I$167,9,FALSE)</f>
        <v/>
      </c>
    </row>
    <row r="949">
      <c r="A949" t="n">
        <v>120</v>
      </c>
      <c r="B949" t="inlineStr">
        <is>
          <t>Caixas de presente para datas</t>
        </is>
      </c>
      <c r="C949" t="inlineStr">
        <is>
          <t>Ingrediente</t>
        </is>
      </c>
      <c r="D949" t="inlineStr">
        <is>
          <t>mant</t>
        </is>
      </c>
      <c r="E949">
        <f>VLOOKUP(D949,Ingredientes!$A$2:$I$167,2,FALSE)</f>
        <v/>
      </c>
      <c r="F949" s="6" t="n">
        <v>30</v>
      </c>
      <c r="G949">
        <f>VLOOKUP(D949,Ingredientes!$A$2:$I$167,4,FALSE)</f>
        <v/>
      </c>
      <c r="H949" s="8">
        <f>F949*VLOOKUP(D949,Ingredientes!$A$2:$I$167,9,FALSE)</f>
        <v/>
      </c>
    </row>
    <row r="950">
      <c r="A950" t="n">
        <v>120</v>
      </c>
      <c r="B950" t="inlineStr">
        <is>
          <t>Caixas de presente para datas</t>
        </is>
      </c>
      <c r="C950" t="inlineStr">
        <is>
          <t>Ingrediente</t>
        </is>
      </c>
      <c r="D950" t="inlineStr">
        <is>
          <t>choc</t>
        </is>
      </c>
      <c r="E950">
        <f>VLOOKUP(D950,Ingredientes!$A$2:$I$167,2,FALSE)</f>
        <v/>
      </c>
      <c r="F950" s="6" t="n">
        <v>60</v>
      </c>
      <c r="G950">
        <f>VLOOKUP(D950,Ingredientes!$A$2:$I$167,4,FALSE)</f>
        <v/>
      </c>
      <c r="H950" s="8">
        <f>F950*VLOOKUP(D950,Ingredientes!$A$2:$I$167,9,FALSE)</f>
        <v/>
      </c>
    </row>
    <row r="951">
      <c r="A951" t="n">
        <v>120</v>
      </c>
      <c r="B951" t="inlineStr">
        <is>
          <t>Caixas de presente para datas</t>
        </is>
      </c>
      <c r="C951" t="inlineStr">
        <is>
          <t>Ingrediente</t>
        </is>
      </c>
      <c r="D951" t="inlineStr">
        <is>
          <t>coco</t>
        </is>
      </c>
      <c r="E951">
        <f>VLOOKUP(D951,Ingredientes!$A$2:$I$167,2,FALSE)</f>
        <v/>
      </c>
      <c r="F951" s="6" t="n">
        <v>80</v>
      </c>
      <c r="G951">
        <f>VLOOKUP(D951,Ingredientes!$A$2:$I$167,4,FALSE)</f>
        <v/>
      </c>
      <c r="H951" s="8">
        <f>F951*VLOOKUP(D951,Ingredientes!$A$2:$I$167,9,FALSE)</f>
        <v/>
      </c>
    </row>
    <row r="952">
      <c r="A952" t="n">
        <v>120</v>
      </c>
      <c r="B952" t="inlineStr">
        <is>
          <t>Caixas de presente para datas</t>
        </is>
      </c>
      <c r="C952" t="inlineStr">
        <is>
          <t>Ingrediente</t>
        </is>
      </c>
      <c r="D952" t="inlineStr">
        <is>
          <t>gran</t>
        </is>
      </c>
      <c r="E952">
        <f>VLOOKUP(D952,Ingredientes!$A$2:$I$167,2,FALSE)</f>
        <v/>
      </c>
      <c r="F952" s="6" t="n">
        <v>80</v>
      </c>
      <c r="G952">
        <f>VLOOKUP(D952,Ingredientes!$A$2:$I$167,4,FALSE)</f>
        <v/>
      </c>
      <c r="H952" s="8">
        <f>F952*VLOOKUP(D952,Ingredientes!$A$2:$I$167,9,FALSE)</f>
        <v/>
      </c>
    </row>
    <row r="953">
      <c r="A953" t="n">
        <v>120</v>
      </c>
      <c r="B953" t="inlineStr">
        <is>
          <t>Caixas de presente para datas</t>
        </is>
      </c>
      <c r="C953" t="inlineStr">
        <is>
          <t>Ingrediente</t>
        </is>
      </c>
      <c r="D953" t="inlineStr">
        <is>
          <t>lpo</t>
        </is>
      </c>
      <c r="E953">
        <f>VLOOKUP(D953,Ingredientes!$A$2:$I$167,2,FALSE)</f>
        <v/>
      </c>
      <c r="F953" s="6" t="n">
        <v>50</v>
      </c>
      <c r="G953">
        <f>VLOOKUP(D953,Ingredientes!$A$2:$I$167,4,FALSE)</f>
        <v/>
      </c>
      <c r="H953" s="8">
        <f>F953*VLOOKUP(D953,Ingredientes!$A$2:$I$167,9,FALSE)</f>
        <v/>
      </c>
    </row>
    <row r="954">
      <c r="A954" t="n">
        <v>120</v>
      </c>
      <c r="B954" t="inlineStr">
        <is>
          <t>Caixas de presente para datas</t>
        </is>
      </c>
      <c r="C954" t="inlineStr">
        <is>
          <t>Embalagem</t>
        </is>
      </c>
      <c r="D954" t="inlineStr">
        <is>
          <t>cxbolo</t>
        </is>
      </c>
      <c r="E954">
        <f>VLOOKUP(D954,Ingredientes!$A$2:$I$167,2,FALSE)</f>
        <v/>
      </c>
      <c r="F954" s="6" t="n">
        <v>1</v>
      </c>
      <c r="G954">
        <f>VLOOKUP(D954,Ingredientes!$A$2:$I$167,4,FALSE)&amp;". por unidade"</f>
        <v/>
      </c>
      <c r="H954" s="8">
        <f>F954*VLOOKUP(D954,Ingredientes!$A$2:$I$167,9,FALSE)</f>
        <v/>
      </c>
    </row>
    <row r="955">
      <c r="A955" t="n">
        <v>120</v>
      </c>
      <c r="B955" t="inlineStr">
        <is>
          <t>Caixas de presente para datas</t>
        </is>
      </c>
      <c r="C955" t="inlineStr">
        <is>
          <t>Embalagem</t>
        </is>
      </c>
      <c r="D955" t="inlineStr">
        <is>
          <t>form4</t>
        </is>
      </c>
      <c r="E955">
        <f>VLOOKUP(D955,Ingredientes!$A$2:$I$167,2,FALSE)</f>
        <v/>
      </c>
      <c r="F955" s="6" t="n">
        <v>16</v>
      </c>
      <c r="G955">
        <f>VLOOKUP(D955,Ingredientes!$A$2:$I$167,4,FALSE)&amp;". por unidade"</f>
        <v/>
      </c>
      <c r="H955" s="8">
        <f>F955*VLOOKUP(D955,Ingredientes!$A$2:$I$167,9,FALSE)</f>
        <v/>
      </c>
    </row>
    <row r="956">
      <c r="A956" t="n">
        <v>121</v>
      </c>
      <c r="B956" t="inlineStr">
        <is>
          <t>Lembrancinhas comestíveis</t>
        </is>
      </c>
      <c r="C956" t="inlineStr">
        <is>
          <t>Ingrediente</t>
        </is>
      </c>
      <c r="D956" t="inlineStr">
        <is>
          <t>trigo</t>
        </is>
      </c>
      <c r="E956">
        <f>VLOOKUP(D956,Ingredientes!$A$2:$I$167,2,FALSE)</f>
        <v/>
      </c>
      <c r="F956" s="6" t="n">
        <v>400</v>
      </c>
      <c r="G956">
        <f>VLOOKUP(D956,Ingredientes!$A$2:$I$167,4,FALSE)</f>
        <v/>
      </c>
      <c r="H956" s="8">
        <f>F956*VLOOKUP(D956,Ingredientes!$A$2:$I$167,9,FALSE)</f>
        <v/>
      </c>
    </row>
    <row r="957">
      <c r="A957" t="n">
        <v>121</v>
      </c>
      <c r="B957" t="inlineStr">
        <is>
          <t>Lembrancinhas comestíveis</t>
        </is>
      </c>
      <c r="C957" t="inlineStr">
        <is>
          <t>Ingrediente</t>
        </is>
      </c>
      <c r="D957" t="inlineStr">
        <is>
          <t>mant</t>
        </is>
      </c>
      <c r="E957">
        <f>VLOOKUP(D957,Ingredientes!$A$2:$I$167,2,FALSE)</f>
        <v/>
      </c>
      <c r="F957" s="6" t="n">
        <v>250</v>
      </c>
      <c r="G957">
        <f>VLOOKUP(D957,Ingredientes!$A$2:$I$167,4,FALSE)</f>
        <v/>
      </c>
      <c r="H957" s="8">
        <f>F957*VLOOKUP(D957,Ingredientes!$A$2:$I$167,9,FALSE)</f>
        <v/>
      </c>
    </row>
    <row r="958">
      <c r="A958" t="n">
        <v>121</v>
      </c>
      <c r="B958" t="inlineStr">
        <is>
          <t>Lembrancinhas comestíveis</t>
        </is>
      </c>
      <c r="C958" t="inlineStr">
        <is>
          <t>Ingrediente</t>
        </is>
      </c>
      <c r="D958" t="inlineStr">
        <is>
          <t>aconf</t>
        </is>
      </c>
      <c r="E958">
        <f>VLOOKUP(D958,Ingredientes!$A$2:$I$167,2,FALSE)</f>
        <v/>
      </c>
      <c r="F958" s="6" t="n">
        <v>400</v>
      </c>
      <c r="G958">
        <f>VLOOKUP(D958,Ingredientes!$A$2:$I$167,4,FALSE)</f>
        <v/>
      </c>
      <c r="H958" s="8">
        <f>F958*VLOOKUP(D958,Ingredientes!$A$2:$I$167,9,FALSE)</f>
        <v/>
      </c>
    </row>
    <row r="959">
      <c r="A959" t="n">
        <v>121</v>
      </c>
      <c r="B959" t="inlineStr">
        <is>
          <t>Lembrancinhas comestíveis</t>
        </is>
      </c>
      <c r="C959" t="inlineStr">
        <is>
          <t>Ingrediente</t>
        </is>
      </c>
      <c r="D959" t="inlineStr">
        <is>
          <t>ovo</t>
        </is>
      </c>
      <c r="E959">
        <f>VLOOKUP(D959,Ingredientes!$A$2:$I$167,2,FALSE)</f>
        <v/>
      </c>
      <c r="F959" s="6" t="n">
        <v>1</v>
      </c>
      <c r="G959">
        <f>VLOOKUP(D959,Ingredientes!$A$2:$I$167,4,FALSE)</f>
        <v/>
      </c>
      <c r="H959" s="8">
        <f>F959*VLOOKUP(D959,Ingredientes!$A$2:$I$167,9,FALSE)</f>
        <v/>
      </c>
    </row>
    <row r="960">
      <c r="A960" t="n">
        <v>121</v>
      </c>
      <c r="B960" t="inlineStr">
        <is>
          <t>Lembrancinhas comestíveis</t>
        </is>
      </c>
      <c r="C960" t="inlineStr">
        <is>
          <t>Ingrediente</t>
        </is>
      </c>
      <c r="D960" t="inlineStr">
        <is>
          <t>amido</t>
        </is>
      </c>
      <c r="E960">
        <f>VLOOKUP(D960,Ingredientes!$A$2:$I$167,2,FALSE)</f>
        <v/>
      </c>
      <c r="F960" s="6" t="n">
        <v>50</v>
      </c>
      <c r="G960">
        <f>VLOOKUP(D960,Ingredientes!$A$2:$I$167,4,FALSE)</f>
        <v/>
      </c>
      <c r="H960" s="8">
        <f>F960*VLOOKUP(D960,Ingredientes!$A$2:$I$167,9,FALSE)</f>
        <v/>
      </c>
    </row>
    <row r="961">
      <c r="A961" t="n">
        <v>121</v>
      </c>
      <c r="B961" t="inlineStr">
        <is>
          <t>Lembrancinhas comestíveis</t>
        </is>
      </c>
      <c r="C961" t="inlineStr">
        <is>
          <t>Ingrediente</t>
        </is>
      </c>
      <c r="D961" t="inlineStr">
        <is>
          <t>baun</t>
        </is>
      </c>
      <c r="E961">
        <f>VLOOKUP(D961,Ingredientes!$A$2:$I$167,2,FALSE)</f>
        <v/>
      </c>
      <c r="F961" s="6" t="n">
        <v>5</v>
      </c>
      <c r="G961">
        <f>VLOOKUP(D961,Ingredientes!$A$2:$I$167,4,FALSE)</f>
        <v/>
      </c>
      <c r="H961" s="8">
        <f>F961*VLOOKUP(D961,Ingredientes!$A$2:$I$167,9,FALSE)</f>
        <v/>
      </c>
    </row>
    <row r="962">
      <c r="A962" t="n">
        <v>121</v>
      </c>
      <c r="B962" t="inlineStr">
        <is>
          <t>Lembrancinhas comestíveis</t>
        </is>
      </c>
      <c r="C962" t="inlineStr">
        <is>
          <t>Ingrediente</t>
        </is>
      </c>
      <c r="D962" t="inlineStr">
        <is>
          <t>limao</t>
        </is>
      </c>
      <c r="E962">
        <f>VLOOKUP(D962,Ingredientes!$A$2:$I$167,2,FALSE)</f>
        <v/>
      </c>
      <c r="F962" s="6" t="n">
        <v>50</v>
      </c>
      <c r="G962">
        <f>VLOOKUP(D962,Ingredientes!$A$2:$I$167,4,FALSE)</f>
        <v/>
      </c>
      <c r="H962" s="8">
        <f>F962*VLOOKUP(D962,Ingredientes!$A$2:$I$167,9,FALSE)</f>
        <v/>
      </c>
    </row>
    <row r="963">
      <c r="A963" t="n">
        <v>121</v>
      </c>
      <c r="B963" t="inlineStr">
        <is>
          <t>Lembrancinhas comestíveis</t>
        </is>
      </c>
      <c r="C963" t="inlineStr">
        <is>
          <t>Embalagem</t>
        </is>
      </c>
      <c r="D963" t="inlineStr">
        <is>
          <t>celo</t>
        </is>
      </c>
      <c r="E963">
        <f>VLOOKUP(D963,Ingredientes!$A$2:$I$167,2,FALSE)</f>
        <v/>
      </c>
      <c r="F963" s="6" t="n">
        <v>1</v>
      </c>
      <c r="G963">
        <f>VLOOKUP(D963,Ingredientes!$A$2:$I$167,4,FALSE)&amp;". por unidade"</f>
        <v/>
      </c>
      <c r="H963" s="8">
        <f>F963*VLOOKUP(D963,Ingredientes!$A$2:$I$167,9,FALSE)</f>
        <v/>
      </c>
    </row>
    <row r="964">
      <c r="A964" t="n">
        <v>122</v>
      </c>
      <c r="B964" t="inlineStr">
        <is>
          <t>Ceia por encomenda</t>
        </is>
      </c>
      <c r="C964" t="inlineStr">
        <is>
          <t>Ingrediente</t>
        </is>
      </c>
      <c r="D964" t="inlineStr">
        <is>
          <t>pernil</t>
        </is>
      </c>
      <c r="E964">
        <f>VLOOKUP(D964,Ingredientes!$A$2:$I$167,2,FALSE)</f>
        <v/>
      </c>
      <c r="F964" s="6" t="n">
        <v>1500</v>
      </c>
      <c r="G964">
        <f>VLOOKUP(D964,Ingredientes!$A$2:$I$167,4,FALSE)</f>
        <v/>
      </c>
      <c r="H964" s="8">
        <f>F964*VLOOKUP(D964,Ingredientes!$A$2:$I$167,9,FALSE)</f>
        <v/>
      </c>
    </row>
    <row r="965">
      <c r="A965" t="n">
        <v>122</v>
      </c>
      <c r="B965" t="inlineStr">
        <is>
          <t>Ceia por encomenda</t>
        </is>
      </c>
      <c r="C965" t="inlineStr">
        <is>
          <t>Ingrediente</t>
        </is>
      </c>
      <c r="D965" t="inlineStr">
        <is>
          <t>alho</t>
        </is>
      </c>
      <c r="E965">
        <f>VLOOKUP(D965,Ingredientes!$A$2:$I$167,2,FALSE)</f>
        <v/>
      </c>
      <c r="F965" s="6" t="n">
        <v>30</v>
      </c>
      <c r="G965">
        <f>VLOOKUP(D965,Ingredientes!$A$2:$I$167,4,FALSE)</f>
        <v/>
      </c>
      <c r="H965" s="8">
        <f>F965*VLOOKUP(D965,Ingredientes!$A$2:$I$167,9,FALSE)</f>
        <v/>
      </c>
    </row>
    <row r="966">
      <c r="A966" t="n">
        <v>122</v>
      </c>
      <c r="B966" t="inlineStr">
        <is>
          <t>Ceia por encomenda</t>
        </is>
      </c>
      <c r="C966" t="inlineStr">
        <is>
          <t>Ingrediente</t>
        </is>
      </c>
      <c r="D966" t="inlineStr">
        <is>
          <t>limao</t>
        </is>
      </c>
      <c r="E966">
        <f>VLOOKUP(D966,Ingredientes!$A$2:$I$167,2,FALSE)</f>
        <v/>
      </c>
      <c r="F966" s="6" t="n">
        <v>200</v>
      </c>
      <c r="G966">
        <f>VLOOKUP(D966,Ingredientes!$A$2:$I$167,4,FALSE)</f>
        <v/>
      </c>
      <c r="H966" s="8">
        <f>F966*VLOOKUP(D966,Ingredientes!$A$2:$I$167,9,FALSE)</f>
        <v/>
      </c>
    </row>
    <row r="967">
      <c r="A967" t="n">
        <v>122</v>
      </c>
      <c r="B967" t="inlineStr">
        <is>
          <t>Ceia por encomenda</t>
        </is>
      </c>
      <c r="C967" t="inlineStr">
        <is>
          <t>Ingrediente</t>
        </is>
      </c>
      <c r="D967" t="inlineStr">
        <is>
          <t>sal</t>
        </is>
      </c>
      <c r="E967">
        <f>VLOOKUP(D967,Ingredientes!$A$2:$I$167,2,FALSE)</f>
        <v/>
      </c>
      <c r="F967" s="6" t="n">
        <v>20</v>
      </c>
      <c r="G967">
        <f>VLOOKUP(D967,Ingredientes!$A$2:$I$167,4,FALSE)</f>
        <v/>
      </c>
      <c r="H967" s="8">
        <f>F967*VLOOKUP(D967,Ingredientes!$A$2:$I$167,9,FALSE)</f>
        <v/>
      </c>
    </row>
    <row r="968">
      <c r="A968" t="n">
        <v>122</v>
      </c>
      <c r="B968" t="inlineStr">
        <is>
          <t>Ceia por encomenda</t>
        </is>
      </c>
      <c r="C968" t="inlineStr">
        <is>
          <t>Ingrediente</t>
        </is>
      </c>
      <c r="D968" t="inlineStr">
        <is>
          <t>fmand</t>
        </is>
      </c>
      <c r="E968">
        <f>VLOOKUP(D968,Ingredientes!$A$2:$I$167,2,FALSE)</f>
        <v/>
      </c>
      <c r="F968" s="6" t="n">
        <v>400</v>
      </c>
      <c r="G968">
        <f>VLOOKUP(D968,Ingredientes!$A$2:$I$167,4,FALSE)</f>
        <v/>
      </c>
      <c r="H968" s="8">
        <f>F968*VLOOKUP(D968,Ingredientes!$A$2:$I$167,9,FALSE)</f>
        <v/>
      </c>
    </row>
    <row r="969">
      <c r="A969" t="n">
        <v>122</v>
      </c>
      <c r="B969" t="inlineStr">
        <is>
          <t>Ceia por encomenda</t>
        </is>
      </c>
      <c r="C969" t="inlineStr">
        <is>
          <t>Ingrediente</t>
        </is>
      </c>
      <c r="D969" t="inlineStr">
        <is>
          <t>marg</t>
        </is>
      </c>
      <c r="E969">
        <f>VLOOKUP(D969,Ingredientes!$A$2:$I$167,2,FALSE)</f>
        <v/>
      </c>
      <c r="F969" s="6" t="n">
        <v>100</v>
      </c>
      <c r="G969">
        <f>VLOOKUP(D969,Ingredientes!$A$2:$I$167,4,FALSE)</f>
        <v/>
      </c>
      <c r="H969" s="8">
        <f>F969*VLOOKUP(D969,Ingredientes!$A$2:$I$167,9,FALSE)</f>
        <v/>
      </c>
    </row>
    <row r="970">
      <c r="A970" t="n">
        <v>122</v>
      </c>
      <c r="B970" t="inlineStr">
        <is>
          <t>Ceia por encomenda</t>
        </is>
      </c>
      <c r="C970" t="inlineStr">
        <is>
          <t>Ingrediente</t>
        </is>
      </c>
      <c r="D970" t="inlineStr">
        <is>
          <t>bacon</t>
        </is>
      </c>
      <c r="E970">
        <f>VLOOKUP(D970,Ingredientes!$A$2:$I$167,2,FALSE)</f>
        <v/>
      </c>
      <c r="F970" s="6" t="n">
        <v>250</v>
      </c>
      <c r="G970">
        <f>VLOOKUP(D970,Ingredientes!$A$2:$I$167,4,FALSE)</f>
        <v/>
      </c>
      <c r="H970" s="8">
        <f>F970*VLOOKUP(D970,Ingredientes!$A$2:$I$167,9,FALSE)</f>
        <v/>
      </c>
    </row>
    <row r="971">
      <c r="A971" t="n">
        <v>122</v>
      </c>
      <c r="B971" t="inlineStr">
        <is>
          <t>Ceia por encomenda</t>
        </is>
      </c>
      <c r="C971" t="inlineStr">
        <is>
          <t>Ingrediente</t>
        </is>
      </c>
      <c r="D971" t="inlineStr">
        <is>
          <t>cebola</t>
        </is>
      </c>
      <c r="E971">
        <f>VLOOKUP(D971,Ingredientes!$A$2:$I$167,2,FALSE)</f>
        <v/>
      </c>
      <c r="F971" s="6" t="n">
        <v>150</v>
      </c>
      <c r="G971">
        <f>VLOOKUP(D971,Ingredientes!$A$2:$I$167,4,FALSE)</f>
        <v/>
      </c>
      <c r="H971" s="8">
        <f>F971*VLOOKUP(D971,Ingredientes!$A$2:$I$167,9,FALSE)</f>
        <v/>
      </c>
    </row>
    <row r="972">
      <c r="A972" t="n">
        <v>122</v>
      </c>
      <c r="B972" t="inlineStr">
        <is>
          <t>Ceia por encomenda</t>
        </is>
      </c>
      <c r="C972" t="inlineStr">
        <is>
          <t>Ingrediente</t>
        </is>
      </c>
      <c r="D972" t="inlineStr">
        <is>
          <t>frango</t>
        </is>
      </c>
      <c r="E972">
        <f>VLOOKUP(D972,Ingredientes!$A$2:$I$167,2,FALSE)</f>
        <v/>
      </c>
      <c r="F972" s="6" t="n">
        <v>500</v>
      </c>
      <c r="G972">
        <f>VLOOKUP(D972,Ingredientes!$A$2:$I$167,4,FALSE)</f>
        <v/>
      </c>
      <c r="H972" s="8">
        <f>F972*VLOOKUP(D972,Ingredientes!$A$2:$I$167,9,FALSE)</f>
        <v/>
      </c>
    </row>
    <row r="973">
      <c r="A973" t="n">
        <v>122</v>
      </c>
      <c r="B973" t="inlineStr">
        <is>
          <t>Ceia por encomenda</t>
        </is>
      </c>
      <c r="C973" t="inlineStr">
        <is>
          <t>Ingrediente</t>
        </is>
      </c>
      <c r="D973" t="inlineStr">
        <is>
          <t>cenoura</t>
        </is>
      </c>
      <c r="E973">
        <f>VLOOKUP(D973,Ingredientes!$A$2:$I$167,2,FALSE)</f>
        <v/>
      </c>
      <c r="F973" s="6" t="n">
        <v>300</v>
      </c>
      <c r="G973">
        <f>VLOOKUP(D973,Ingredientes!$A$2:$I$167,4,FALSE)</f>
        <v/>
      </c>
      <c r="H973" s="8">
        <f>F973*VLOOKUP(D973,Ingredientes!$A$2:$I$167,9,FALSE)</f>
        <v/>
      </c>
    </row>
    <row r="974">
      <c r="A974" t="n">
        <v>122</v>
      </c>
      <c r="B974" t="inlineStr">
        <is>
          <t>Ceia por encomenda</t>
        </is>
      </c>
      <c r="C974" t="inlineStr">
        <is>
          <t>Ingrediente</t>
        </is>
      </c>
      <c r="D974" t="inlineStr">
        <is>
          <t>milho</t>
        </is>
      </c>
      <c r="E974">
        <f>VLOOKUP(D974,Ingredientes!$A$2:$I$167,2,FALSE)</f>
        <v/>
      </c>
      <c r="F974" s="6" t="n">
        <v>170</v>
      </c>
      <c r="G974">
        <f>VLOOKUP(D974,Ingredientes!$A$2:$I$167,4,FALSE)</f>
        <v/>
      </c>
      <c r="H974" s="8">
        <f>F974*VLOOKUP(D974,Ingredientes!$A$2:$I$167,9,FALSE)</f>
        <v/>
      </c>
    </row>
    <row r="975">
      <c r="A975" t="n">
        <v>122</v>
      </c>
      <c r="B975" t="inlineStr">
        <is>
          <t>Ceia por encomenda</t>
        </is>
      </c>
      <c r="C975" t="inlineStr">
        <is>
          <t>Ingrediente</t>
        </is>
      </c>
      <c r="D975" t="inlineStr">
        <is>
          <t>passa</t>
        </is>
      </c>
      <c r="E975">
        <f>VLOOKUP(D975,Ingredientes!$A$2:$I$167,2,FALSE)</f>
        <v/>
      </c>
      <c r="F975" s="6" t="n">
        <v>80</v>
      </c>
      <c r="G975">
        <f>VLOOKUP(D975,Ingredientes!$A$2:$I$167,4,FALSE)</f>
        <v/>
      </c>
      <c r="H975" s="8">
        <f>F975*VLOOKUP(D975,Ingredientes!$A$2:$I$167,9,FALSE)</f>
        <v/>
      </c>
    </row>
    <row r="976">
      <c r="A976" t="n">
        <v>122</v>
      </c>
      <c r="B976" t="inlineStr">
        <is>
          <t>Ceia por encomenda</t>
        </is>
      </c>
      <c r="C976" t="inlineStr">
        <is>
          <t>Ingrediente</t>
        </is>
      </c>
      <c r="D976" t="inlineStr">
        <is>
          <t>maionese</t>
        </is>
      </c>
      <c r="E976">
        <f>VLOOKUP(D976,Ingredientes!$A$2:$I$167,2,FALSE)</f>
        <v/>
      </c>
      <c r="F976" s="6" t="n">
        <v>400</v>
      </c>
      <c r="G976">
        <f>VLOOKUP(D976,Ingredientes!$A$2:$I$167,4,FALSE)</f>
        <v/>
      </c>
      <c r="H976" s="8">
        <f>F976*VLOOKUP(D976,Ingredientes!$A$2:$I$167,9,FALSE)</f>
        <v/>
      </c>
    </row>
    <row r="977">
      <c r="A977" t="n">
        <v>122</v>
      </c>
      <c r="B977" t="inlineStr">
        <is>
          <t>Ceia por encomenda</t>
        </is>
      </c>
      <c r="C977" t="inlineStr">
        <is>
          <t>Ingrediente</t>
        </is>
      </c>
      <c r="D977" t="inlineStr">
        <is>
          <t>bpalha</t>
        </is>
      </c>
      <c r="E977">
        <f>VLOOKUP(D977,Ingredientes!$A$2:$I$167,2,FALSE)</f>
        <v/>
      </c>
      <c r="F977" s="6" t="n">
        <v>105</v>
      </c>
      <c r="G977">
        <f>VLOOKUP(D977,Ingredientes!$A$2:$I$167,4,FALSE)</f>
        <v/>
      </c>
      <c r="H977" s="8">
        <f>F977*VLOOKUP(D977,Ingredientes!$A$2:$I$167,9,FALSE)</f>
        <v/>
      </c>
    </row>
    <row r="978">
      <c r="A978" t="n">
        <v>122</v>
      </c>
      <c r="B978" t="inlineStr">
        <is>
          <t>Ceia por encomenda</t>
        </is>
      </c>
      <c r="C978" t="inlineStr">
        <is>
          <t>Embalagem</t>
        </is>
      </c>
      <c r="D978" t="inlineStr">
        <is>
          <t>marmitex</t>
        </is>
      </c>
      <c r="E978">
        <f>VLOOKUP(D978,Ingredientes!$A$2:$I$167,2,FALSE)</f>
        <v/>
      </c>
      <c r="F978" s="6" t="n">
        <v>1</v>
      </c>
      <c r="G978">
        <f>VLOOKUP(D978,Ingredientes!$A$2:$I$167,4,FALSE)&amp;". por unidade"</f>
        <v/>
      </c>
      <c r="H978" s="8">
        <f>F978*VLOOKUP(D978,Ingredientes!$A$2:$I$167,9,FALSE)</f>
        <v/>
      </c>
    </row>
    <row r="979">
      <c r="A979" t="n">
        <v>123</v>
      </c>
      <c r="B979" t="inlineStr">
        <is>
          <t>Pipoca gourmet</t>
        </is>
      </c>
      <c r="C979" t="inlineStr">
        <is>
          <t>Ingrediente</t>
        </is>
      </c>
      <c r="D979" t="inlineStr">
        <is>
          <t>mpipoca</t>
        </is>
      </c>
      <c r="E979">
        <f>VLOOKUP(D979,Ingredientes!$A$2:$I$167,2,FALSE)</f>
        <v/>
      </c>
      <c r="F979" s="6" t="n">
        <v>400</v>
      </c>
      <c r="G979">
        <f>VLOOKUP(D979,Ingredientes!$A$2:$I$167,4,FALSE)</f>
        <v/>
      </c>
      <c r="H979" s="8">
        <f>F979*VLOOKUP(D979,Ingredientes!$A$2:$I$167,9,FALSE)</f>
        <v/>
      </c>
    </row>
    <row r="980">
      <c r="A980" t="n">
        <v>123</v>
      </c>
      <c r="B980" t="inlineStr">
        <is>
          <t>Pipoca gourmet</t>
        </is>
      </c>
      <c r="C980" t="inlineStr">
        <is>
          <t>Ingrediente</t>
        </is>
      </c>
      <c r="D980" t="inlineStr">
        <is>
          <t>acucar</t>
        </is>
      </c>
      <c r="E980">
        <f>VLOOKUP(D980,Ingredientes!$A$2:$I$167,2,FALSE)</f>
        <v/>
      </c>
      <c r="F980" s="6" t="n">
        <v>300</v>
      </c>
      <c r="G980">
        <f>VLOOKUP(D980,Ingredientes!$A$2:$I$167,4,FALSE)</f>
        <v/>
      </c>
      <c r="H980" s="8">
        <f>F980*VLOOKUP(D980,Ingredientes!$A$2:$I$167,9,FALSE)</f>
        <v/>
      </c>
    </row>
    <row r="981">
      <c r="A981" t="n">
        <v>123</v>
      </c>
      <c r="B981" t="inlineStr">
        <is>
          <t>Pipoca gourmet</t>
        </is>
      </c>
      <c r="C981" t="inlineStr">
        <is>
          <t>Ingrediente</t>
        </is>
      </c>
      <c r="D981" t="inlineStr">
        <is>
          <t>mant</t>
        </is>
      </c>
      <c r="E981">
        <f>VLOOKUP(D981,Ingredientes!$A$2:$I$167,2,FALSE)</f>
        <v/>
      </c>
      <c r="F981" s="6" t="n">
        <v>30</v>
      </c>
      <c r="G981">
        <f>VLOOKUP(D981,Ingredientes!$A$2:$I$167,4,FALSE)</f>
        <v/>
      </c>
      <c r="H981" s="8">
        <f>F981*VLOOKUP(D981,Ingredientes!$A$2:$I$167,9,FALSE)</f>
        <v/>
      </c>
    </row>
    <row r="982">
      <c r="A982" t="n">
        <v>123</v>
      </c>
      <c r="B982" t="inlineStr">
        <is>
          <t>Pipoca gourmet</t>
        </is>
      </c>
      <c r="C982" t="inlineStr">
        <is>
          <t>Ingrediente</t>
        </is>
      </c>
      <c r="D982" t="inlineStr">
        <is>
          <t>lpo</t>
        </is>
      </c>
      <c r="E982">
        <f>VLOOKUP(D982,Ingredientes!$A$2:$I$167,2,FALSE)</f>
        <v/>
      </c>
      <c r="F982" s="6" t="n">
        <v>100</v>
      </c>
      <c r="G982">
        <f>VLOOKUP(D982,Ingredientes!$A$2:$I$167,4,FALSE)</f>
        <v/>
      </c>
      <c r="H982" s="8">
        <f>F982*VLOOKUP(D982,Ingredientes!$A$2:$I$167,9,FALSE)</f>
        <v/>
      </c>
    </row>
    <row r="983">
      <c r="A983" t="n">
        <v>123</v>
      </c>
      <c r="B983" t="inlineStr">
        <is>
          <t>Pipoca gourmet</t>
        </is>
      </c>
      <c r="C983" t="inlineStr">
        <is>
          <t>Ingrediente</t>
        </is>
      </c>
      <c r="D983" t="inlineStr">
        <is>
          <t>oleo</t>
        </is>
      </c>
      <c r="E983">
        <f>VLOOKUP(D983,Ingredientes!$A$2:$I$167,2,FALSE)</f>
        <v/>
      </c>
      <c r="F983" s="6" t="n">
        <v>30</v>
      </c>
      <c r="G983">
        <f>VLOOKUP(D983,Ingredientes!$A$2:$I$167,4,FALSE)</f>
        <v/>
      </c>
      <c r="H983" s="8">
        <f>F983*VLOOKUP(D983,Ingredientes!$A$2:$I$167,9,FALSE)</f>
        <v/>
      </c>
    </row>
    <row r="984">
      <c r="A984" t="n">
        <v>123</v>
      </c>
      <c r="B984" t="inlineStr">
        <is>
          <t>Pipoca gourmet</t>
        </is>
      </c>
      <c r="C984" t="inlineStr">
        <is>
          <t>Embalagem</t>
        </is>
      </c>
      <c r="D984" t="inlineStr">
        <is>
          <t>celo</t>
        </is>
      </c>
      <c r="E984">
        <f>VLOOKUP(D984,Ingredientes!$A$2:$I$167,2,FALSE)</f>
        <v/>
      </c>
      <c r="F984" s="6" t="n">
        <v>1</v>
      </c>
      <c r="G984">
        <f>VLOOKUP(D984,Ingredientes!$A$2:$I$167,4,FALSE)&amp;". por unidade"</f>
        <v/>
      </c>
      <c r="H984" s="8">
        <f>F984*VLOOKUP(D984,Ingredientes!$A$2:$I$167,9,FALSE)</f>
        <v/>
      </c>
    </row>
    <row r="985">
      <c r="A985" t="n">
        <v>124</v>
      </c>
      <c r="B985" t="inlineStr">
        <is>
          <t>Temperos e alho temperado</t>
        </is>
      </c>
      <c r="C985" t="inlineStr">
        <is>
          <t>Ingrediente</t>
        </is>
      </c>
      <c r="D985" t="inlineStr">
        <is>
          <t>alho</t>
        </is>
      </c>
      <c r="E985">
        <f>VLOOKUP(D985,Ingredientes!$A$2:$I$167,2,FALSE)</f>
        <v/>
      </c>
      <c r="F985" s="6" t="n">
        <v>1000</v>
      </c>
      <c r="G985">
        <f>VLOOKUP(D985,Ingredientes!$A$2:$I$167,4,FALSE)</f>
        <v/>
      </c>
      <c r="H985" s="8">
        <f>F985*VLOOKUP(D985,Ingredientes!$A$2:$I$167,9,FALSE)</f>
        <v/>
      </c>
    </row>
    <row r="986">
      <c r="A986" t="n">
        <v>124</v>
      </c>
      <c r="B986" t="inlineStr">
        <is>
          <t>Temperos e alho temperado</t>
        </is>
      </c>
      <c r="C986" t="inlineStr">
        <is>
          <t>Ingrediente</t>
        </is>
      </c>
      <c r="D986" t="inlineStr">
        <is>
          <t>sal</t>
        </is>
      </c>
      <c r="E986">
        <f>VLOOKUP(D986,Ingredientes!$A$2:$I$167,2,FALSE)</f>
        <v/>
      </c>
      <c r="F986" s="6" t="n">
        <v>150</v>
      </c>
      <c r="G986">
        <f>VLOOKUP(D986,Ingredientes!$A$2:$I$167,4,FALSE)</f>
        <v/>
      </c>
      <c r="H986" s="8">
        <f>F986*VLOOKUP(D986,Ingredientes!$A$2:$I$167,9,FALSE)</f>
        <v/>
      </c>
    </row>
    <row r="987">
      <c r="A987" t="n">
        <v>124</v>
      </c>
      <c r="B987" t="inlineStr">
        <is>
          <t>Temperos e alho temperado</t>
        </is>
      </c>
      <c r="C987" t="inlineStr">
        <is>
          <t>Ingrediente</t>
        </is>
      </c>
      <c r="D987" t="inlineStr">
        <is>
          <t>cebola</t>
        </is>
      </c>
      <c r="E987">
        <f>VLOOKUP(D987,Ingredientes!$A$2:$I$167,2,FALSE)</f>
        <v/>
      </c>
      <c r="F987" s="6" t="n">
        <v>300</v>
      </c>
      <c r="G987">
        <f>VLOOKUP(D987,Ingredientes!$A$2:$I$167,4,FALSE)</f>
        <v/>
      </c>
      <c r="H987" s="8">
        <f>F987*VLOOKUP(D987,Ingredientes!$A$2:$I$167,9,FALSE)</f>
        <v/>
      </c>
    </row>
    <row r="988">
      <c r="A988" t="n">
        <v>124</v>
      </c>
      <c r="B988" t="inlineStr">
        <is>
          <t>Temperos e alho temperado</t>
        </is>
      </c>
      <c r="C988" t="inlineStr">
        <is>
          <t>Ingrediente</t>
        </is>
      </c>
      <c r="D988" t="inlineStr">
        <is>
          <t>cheiro</t>
        </is>
      </c>
      <c r="E988">
        <f>VLOOKUP(D988,Ingredientes!$A$2:$I$167,2,FALSE)</f>
        <v/>
      </c>
      <c r="F988" s="6" t="n">
        <v>7</v>
      </c>
      <c r="G988">
        <f>VLOOKUP(D988,Ingredientes!$A$2:$I$167,4,FALSE)</f>
        <v/>
      </c>
      <c r="H988" s="8">
        <f>F988*VLOOKUP(D988,Ingredientes!$A$2:$I$167,9,FALSE)</f>
        <v/>
      </c>
    </row>
    <row r="989">
      <c r="A989" t="n">
        <v>124</v>
      </c>
      <c r="B989" t="inlineStr">
        <is>
          <t>Temperos e alho temperado</t>
        </is>
      </c>
      <c r="C989" t="inlineStr">
        <is>
          <t>Embalagem</t>
        </is>
      </c>
      <c r="D989" t="inlineStr">
        <is>
          <t>vidro</t>
        </is>
      </c>
      <c r="E989">
        <f>VLOOKUP(D989,Ingredientes!$A$2:$I$167,2,FALSE)</f>
        <v/>
      </c>
      <c r="F989" s="6" t="n">
        <v>1</v>
      </c>
      <c r="G989">
        <f>VLOOKUP(D989,Ingredientes!$A$2:$I$167,4,FALSE)&amp;". por unidade"</f>
        <v/>
      </c>
      <c r="H989" s="8">
        <f>F989*VLOOKUP(D989,Ingredientes!$A$2:$I$167,9,FALSE)</f>
        <v/>
      </c>
    </row>
    <row r="990">
      <c r="A990" t="n">
        <v>125</v>
      </c>
      <c r="B990" t="inlineStr">
        <is>
          <t>Conservas caseiras</t>
        </is>
      </c>
      <c r="C990" t="inlineStr">
        <is>
          <t>Ingrediente</t>
        </is>
      </c>
      <c r="D990" t="inlineStr">
        <is>
          <t>pepino</t>
        </is>
      </c>
      <c r="E990">
        <f>VLOOKUP(D990,Ingredientes!$A$2:$I$167,2,FALSE)</f>
        <v/>
      </c>
      <c r="F990" s="6" t="n">
        <v>1300</v>
      </c>
      <c r="G990">
        <f>VLOOKUP(D990,Ingredientes!$A$2:$I$167,4,FALSE)</f>
        <v/>
      </c>
      <c r="H990" s="8">
        <f>F990*VLOOKUP(D990,Ingredientes!$A$2:$I$167,9,FALSE)</f>
        <v/>
      </c>
    </row>
    <row r="991">
      <c r="A991" t="n">
        <v>125</v>
      </c>
      <c r="B991" t="inlineStr">
        <is>
          <t>Conservas caseiras</t>
        </is>
      </c>
      <c r="C991" t="inlineStr">
        <is>
          <t>Ingrediente</t>
        </is>
      </c>
      <c r="D991" t="inlineStr">
        <is>
          <t>cebola</t>
        </is>
      </c>
      <c r="E991">
        <f>VLOOKUP(D991,Ingredientes!$A$2:$I$167,2,FALSE)</f>
        <v/>
      </c>
      <c r="F991" s="6" t="n">
        <v>500</v>
      </c>
      <c r="G991">
        <f>VLOOKUP(D991,Ingredientes!$A$2:$I$167,4,FALSE)</f>
        <v/>
      </c>
      <c r="H991" s="8">
        <f>F991*VLOOKUP(D991,Ingredientes!$A$2:$I$167,9,FALSE)</f>
        <v/>
      </c>
    </row>
    <row r="992">
      <c r="A992" t="n">
        <v>125</v>
      </c>
      <c r="B992" t="inlineStr">
        <is>
          <t>Conservas caseiras</t>
        </is>
      </c>
      <c r="C992" t="inlineStr">
        <is>
          <t>Ingrediente</t>
        </is>
      </c>
      <c r="D992" t="inlineStr">
        <is>
          <t>vinagre</t>
        </is>
      </c>
      <c r="E992">
        <f>VLOOKUP(D992,Ingredientes!$A$2:$I$167,2,FALSE)</f>
        <v/>
      </c>
      <c r="F992" s="6" t="n">
        <v>1500</v>
      </c>
      <c r="G992">
        <f>VLOOKUP(D992,Ingredientes!$A$2:$I$167,4,FALSE)</f>
        <v/>
      </c>
      <c r="H992" s="8">
        <f>F992*VLOOKUP(D992,Ingredientes!$A$2:$I$167,9,FALSE)</f>
        <v/>
      </c>
    </row>
    <row r="993">
      <c r="A993" t="n">
        <v>125</v>
      </c>
      <c r="B993" t="inlineStr">
        <is>
          <t>Conservas caseiras</t>
        </is>
      </c>
      <c r="C993" t="inlineStr">
        <is>
          <t>Ingrediente</t>
        </is>
      </c>
      <c r="D993" t="inlineStr">
        <is>
          <t>acucar</t>
        </is>
      </c>
      <c r="E993">
        <f>VLOOKUP(D993,Ingredientes!$A$2:$I$167,2,FALSE)</f>
        <v/>
      </c>
      <c r="F993" s="6" t="n">
        <v>100</v>
      </c>
      <c r="G993">
        <f>VLOOKUP(D993,Ingredientes!$A$2:$I$167,4,FALSE)</f>
        <v/>
      </c>
      <c r="H993" s="8">
        <f>F993*VLOOKUP(D993,Ingredientes!$A$2:$I$167,9,FALSE)</f>
        <v/>
      </c>
    </row>
    <row r="994">
      <c r="A994" t="n">
        <v>125</v>
      </c>
      <c r="B994" t="inlineStr">
        <is>
          <t>Conservas caseiras</t>
        </is>
      </c>
      <c r="C994" t="inlineStr">
        <is>
          <t>Ingrediente</t>
        </is>
      </c>
      <c r="D994" t="inlineStr">
        <is>
          <t>sal</t>
        </is>
      </c>
      <c r="E994">
        <f>VLOOKUP(D994,Ingredientes!$A$2:$I$167,2,FALSE)</f>
        <v/>
      </c>
      <c r="F994" s="6" t="n">
        <v>30</v>
      </c>
      <c r="G994">
        <f>VLOOKUP(D994,Ingredientes!$A$2:$I$167,4,FALSE)</f>
        <v/>
      </c>
      <c r="H994" s="8">
        <f>F994*VLOOKUP(D994,Ingredientes!$A$2:$I$167,9,FALSE)</f>
        <v/>
      </c>
    </row>
    <row r="995">
      <c r="A995" t="n">
        <v>125</v>
      </c>
      <c r="B995" t="inlineStr">
        <is>
          <t>Conservas caseiras</t>
        </is>
      </c>
      <c r="C995" t="inlineStr">
        <is>
          <t>Embalagem</t>
        </is>
      </c>
      <c r="D995" t="inlineStr">
        <is>
          <t>vidro</t>
        </is>
      </c>
      <c r="E995">
        <f>VLOOKUP(D995,Ingredientes!$A$2:$I$167,2,FALSE)</f>
        <v/>
      </c>
      <c r="F995" s="6" t="n">
        <v>1</v>
      </c>
      <c r="G995">
        <f>VLOOKUP(D995,Ingredientes!$A$2:$I$167,4,FALSE)&amp;". por unidade"</f>
        <v/>
      </c>
      <c r="H995" s="8">
        <f>F995*VLOOKUP(D995,Ingredientes!$A$2:$I$167,9,FALSE)</f>
        <v/>
      </c>
    </row>
    <row r="996">
      <c r="A996" t="n">
        <v>126</v>
      </c>
      <c r="B996" t="inlineStr">
        <is>
          <t>Geleias artesanais</t>
        </is>
      </c>
      <c r="C996" t="inlineStr">
        <is>
          <t>Ingrediente</t>
        </is>
      </c>
      <c r="D996" t="inlineStr">
        <is>
          <t>morcong</t>
        </is>
      </c>
      <c r="E996">
        <f>VLOOKUP(D996,Ingredientes!$A$2:$I$167,2,FALSE)</f>
        <v/>
      </c>
      <c r="F996" s="6" t="n">
        <v>1000</v>
      </c>
      <c r="G996">
        <f>VLOOKUP(D996,Ingredientes!$A$2:$I$167,4,FALSE)</f>
        <v/>
      </c>
      <c r="H996" s="8">
        <f>F996*VLOOKUP(D996,Ingredientes!$A$2:$I$167,9,FALSE)</f>
        <v/>
      </c>
    </row>
    <row r="997">
      <c r="A997" t="n">
        <v>126</v>
      </c>
      <c r="B997" t="inlineStr">
        <is>
          <t>Geleias artesanais</t>
        </is>
      </c>
      <c r="C997" t="inlineStr">
        <is>
          <t>Ingrediente</t>
        </is>
      </c>
      <c r="D997" t="inlineStr">
        <is>
          <t>acucar</t>
        </is>
      </c>
      <c r="E997">
        <f>VLOOKUP(D997,Ingredientes!$A$2:$I$167,2,FALSE)</f>
        <v/>
      </c>
      <c r="F997" s="6" t="n">
        <v>600</v>
      </c>
      <c r="G997">
        <f>VLOOKUP(D997,Ingredientes!$A$2:$I$167,4,FALSE)</f>
        <v/>
      </c>
      <c r="H997" s="8">
        <f>F997*VLOOKUP(D997,Ingredientes!$A$2:$I$167,9,FALSE)</f>
        <v/>
      </c>
    </row>
    <row r="998">
      <c r="A998" t="n">
        <v>126</v>
      </c>
      <c r="B998" t="inlineStr">
        <is>
          <t>Geleias artesanais</t>
        </is>
      </c>
      <c r="C998" t="inlineStr">
        <is>
          <t>Ingrediente</t>
        </is>
      </c>
      <c r="D998" t="inlineStr">
        <is>
          <t>limao</t>
        </is>
      </c>
      <c r="E998">
        <f>VLOOKUP(D998,Ingredientes!$A$2:$I$167,2,FALSE)</f>
        <v/>
      </c>
      <c r="F998" s="6" t="n">
        <v>100</v>
      </c>
      <c r="G998">
        <f>VLOOKUP(D998,Ingredientes!$A$2:$I$167,4,FALSE)</f>
        <v/>
      </c>
      <c r="H998" s="8">
        <f>F998*VLOOKUP(D998,Ingredientes!$A$2:$I$167,9,FALSE)</f>
        <v/>
      </c>
    </row>
    <row r="999">
      <c r="A999" t="n">
        <v>126</v>
      </c>
      <c r="B999" t="inlineStr">
        <is>
          <t>Geleias artesanais</t>
        </is>
      </c>
      <c r="C999" t="inlineStr">
        <is>
          <t>Embalagem</t>
        </is>
      </c>
      <c r="D999" t="inlineStr">
        <is>
          <t>vidro</t>
        </is>
      </c>
      <c r="E999">
        <f>VLOOKUP(D999,Ingredientes!$A$2:$I$167,2,FALSE)</f>
        <v/>
      </c>
      <c r="F999" s="6" t="n">
        <v>1</v>
      </c>
      <c r="G999">
        <f>VLOOKUP(D999,Ingredientes!$A$2:$I$167,4,FALSE)&amp;". por unidade"</f>
        <v/>
      </c>
      <c r="H999" s="8">
        <f>F999*VLOOKUP(D999,Ingredientes!$A$2:$I$167,9,FALSE)</f>
        <v/>
      </c>
    </row>
    <row r="1000">
      <c r="A1000" t="n">
        <v>127</v>
      </c>
      <c r="B1000" t="inlineStr">
        <is>
          <t>Molho de pimenta</t>
        </is>
      </c>
      <c r="C1000" t="inlineStr">
        <is>
          <t>Ingrediente</t>
        </is>
      </c>
      <c r="D1000" t="inlineStr">
        <is>
          <t>pimenta</t>
        </is>
      </c>
      <c r="E1000">
        <f>VLOOKUP(D1000,Ingredientes!$A$2:$I$167,2,FALSE)</f>
        <v/>
      </c>
      <c r="F1000" s="6" t="n">
        <v>360</v>
      </c>
      <c r="G1000">
        <f>VLOOKUP(D1000,Ingredientes!$A$2:$I$167,4,FALSE)</f>
        <v/>
      </c>
      <c r="H1000" s="8">
        <f>F1000*VLOOKUP(D1000,Ingredientes!$A$2:$I$167,9,FALSE)</f>
        <v/>
      </c>
    </row>
    <row r="1001">
      <c r="A1001" t="n">
        <v>127</v>
      </c>
      <c r="B1001" t="inlineStr">
        <is>
          <t>Molho de pimenta</t>
        </is>
      </c>
      <c r="C1001" t="inlineStr">
        <is>
          <t>Ingrediente</t>
        </is>
      </c>
      <c r="D1001" t="inlineStr">
        <is>
          <t>vinagre</t>
        </is>
      </c>
      <c r="E1001">
        <f>VLOOKUP(D1001,Ingredientes!$A$2:$I$167,2,FALSE)</f>
        <v/>
      </c>
      <c r="F1001" s="6" t="n">
        <v>500</v>
      </c>
      <c r="G1001">
        <f>VLOOKUP(D1001,Ingredientes!$A$2:$I$167,4,FALSE)</f>
        <v/>
      </c>
      <c r="H1001" s="8">
        <f>F1001*VLOOKUP(D1001,Ingredientes!$A$2:$I$167,9,FALSE)</f>
        <v/>
      </c>
    </row>
    <row r="1002">
      <c r="A1002" t="n">
        <v>127</v>
      </c>
      <c r="B1002" t="inlineStr">
        <is>
          <t>Molho de pimenta</t>
        </is>
      </c>
      <c r="C1002" t="inlineStr">
        <is>
          <t>Ingrediente</t>
        </is>
      </c>
      <c r="D1002" t="inlineStr">
        <is>
          <t>sal</t>
        </is>
      </c>
      <c r="E1002">
        <f>VLOOKUP(D1002,Ingredientes!$A$2:$I$167,2,FALSE)</f>
        <v/>
      </c>
      <c r="F1002" s="6" t="n">
        <v>20</v>
      </c>
      <c r="G1002">
        <f>VLOOKUP(D1002,Ingredientes!$A$2:$I$167,4,FALSE)</f>
        <v/>
      </c>
      <c r="H1002" s="8">
        <f>F1002*VLOOKUP(D1002,Ingredientes!$A$2:$I$167,9,FALSE)</f>
        <v/>
      </c>
    </row>
    <row r="1003">
      <c r="A1003" t="n">
        <v>127</v>
      </c>
      <c r="B1003" t="inlineStr">
        <is>
          <t>Molho de pimenta</t>
        </is>
      </c>
      <c r="C1003" t="inlineStr">
        <is>
          <t>Ingrediente</t>
        </is>
      </c>
      <c r="D1003" t="inlineStr">
        <is>
          <t>alho</t>
        </is>
      </c>
      <c r="E1003">
        <f>VLOOKUP(D1003,Ingredientes!$A$2:$I$167,2,FALSE)</f>
        <v/>
      </c>
      <c r="F1003" s="6" t="n">
        <v>30</v>
      </c>
      <c r="G1003">
        <f>VLOOKUP(D1003,Ingredientes!$A$2:$I$167,4,FALSE)</f>
        <v/>
      </c>
      <c r="H1003" s="8">
        <f>F1003*VLOOKUP(D1003,Ingredientes!$A$2:$I$167,9,FALSE)</f>
        <v/>
      </c>
    </row>
    <row r="1004">
      <c r="A1004" t="n">
        <v>127</v>
      </c>
      <c r="B1004" t="inlineStr">
        <is>
          <t>Molho de pimenta</t>
        </is>
      </c>
      <c r="C1004" t="inlineStr">
        <is>
          <t>Embalagem</t>
        </is>
      </c>
      <c r="D1004" t="inlineStr">
        <is>
          <t>vidro</t>
        </is>
      </c>
      <c r="E1004">
        <f>VLOOKUP(D1004,Ingredientes!$A$2:$I$167,2,FALSE)</f>
        <v/>
      </c>
      <c r="F1004" s="6" t="n">
        <v>1</v>
      </c>
      <c r="G1004">
        <f>VLOOKUP(D1004,Ingredientes!$A$2:$I$167,4,FALSE)&amp;". por unidade"</f>
        <v/>
      </c>
      <c r="H1004" s="8">
        <f>F1004*VLOOKUP(D1004,Ingredientes!$A$2:$I$167,9,FALSE)</f>
        <v/>
      </c>
    </row>
    <row r="1005">
      <c r="A1005" t="n">
        <v>128</v>
      </c>
      <c r="B1005" t="inlineStr">
        <is>
          <t>Patês e antepastos</t>
        </is>
      </c>
      <c r="C1005" t="inlineStr">
        <is>
          <t>Ingrediente</t>
        </is>
      </c>
      <c r="D1005" t="inlineStr">
        <is>
          <t>atum</t>
        </is>
      </c>
      <c r="E1005">
        <f>VLOOKUP(D1005,Ingredientes!$A$2:$I$167,2,FALSE)</f>
        <v/>
      </c>
      <c r="F1005" s="6" t="n">
        <v>340</v>
      </c>
      <c r="G1005">
        <f>VLOOKUP(D1005,Ingredientes!$A$2:$I$167,4,FALSE)</f>
        <v/>
      </c>
      <c r="H1005" s="8">
        <f>F1005*VLOOKUP(D1005,Ingredientes!$A$2:$I$167,9,FALSE)</f>
        <v/>
      </c>
    </row>
    <row r="1006">
      <c r="A1006" t="n">
        <v>128</v>
      </c>
      <c r="B1006" t="inlineStr">
        <is>
          <t>Patês e antepastos</t>
        </is>
      </c>
      <c r="C1006" t="inlineStr">
        <is>
          <t>Ingrediente</t>
        </is>
      </c>
      <c r="D1006" t="inlineStr">
        <is>
          <t>req</t>
        </is>
      </c>
      <c r="E1006">
        <f>VLOOKUP(D1006,Ingredientes!$A$2:$I$167,2,FALSE)</f>
        <v/>
      </c>
      <c r="F1006" s="6" t="n">
        <v>200</v>
      </c>
      <c r="G1006">
        <f>VLOOKUP(D1006,Ingredientes!$A$2:$I$167,4,FALSE)</f>
        <v/>
      </c>
      <c r="H1006" s="8">
        <f>F1006*VLOOKUP(D1006,Ingredientes!$A$2:$I$167,9,FALSE)</f>
        <v/>
      </c>
    </row>
    <row r="1007">
      <c r="A1007" t="n">
        <v>128</v>
      </c>
      <c r="B1007" t="inlineStr">
        <is>
          <t>Patês e antepastos</t>
        </is>
      </c>
      <c r="C1007" t="inlineStr">
        <is>
          <t>Ingrediente</t>
        </is>
      </c>
      <c r="D1007" t="inlineStr">
        <is>
          <t>maionese</t>
        </is>
      </c>
      <c r="E1007">
        <f>VLOOKUP(D1007,Ingredientes!$A$2:$I$167,2,FALSE)</f>
        <v/>
      </c>
      <c r="F1007" s="6" t="n">
        <v>100</v>
      </c>
      <c r="G1007">
        <f>VLOOKUP(D1007,Ingredientes!$A$2:$I$167,4,FALSE)</f>
        <v/>
      </c>
      <c r="H1007" s="8">
        <f>F1007*VLOOKUP(D1007,Ingredientes!$A$2:$I$167,9,FALSE)</f>
        <v/>
      </c>
    </row>
    <row r="1008">
      <c r="A1008" t="n">
        <v>128</v>
      </c>
      <c r="B1008" t="inlineStr">
        <is>
          <t>Patês e antepastos</t>
        </is>
      </c>
      <c r="C1008" t="inlineStr">
        <is>
          <t>Ingrediente</t>
        </is>
      </c>
      <c r="D1008" t="inlineStr">
        <is>
          <t>cheiro</t>
        </is>
      </c>
      <c r="E1008">
        <f>VLOOKUP(D1008,Ingredientes!$A$2:$I$167,2,FALSE)</f>
        <v/>
      </c>
      <c r="F1008" s="6" t="n">
        <v>3</v>
      </c>
      <c r="G1008">
        <f>VLOOKUP(D1008,Ingredientes!$A$2:$I$167,4,FALSE)</f>
        <v/>
      </c>
      <c r="H1008" s="8">
        <f>F1008*VLOOKUP(D1008,Ingredientes!$A$2:$I$167,9,FALSE)</f>
        <v/>
      </c>
    </row>
    <row r="1009">
      <c r="A1009" t="n">
        <v>128</v>
      </c>
      <c r="B1009" t="inlineStr">
        <is>
          <t>Patês e antepastos</t>
        </is>
      </c>
      <c r="C1009" t="inlineStr">
        <is>
          <t>Ingrediente</t>
        </is>
      </c>
      <c r="D1009" t="inlineStr">
        <is>
          <t>berinjela</t>
        </is>
      </c>
      <c r="E1009">
        <f>VLOOKUP(D1009,Ingredientes!$A$2:$I$167,2,FALSE)</f>
        <v/>
      </c>
      <c r="F1009" s="6" t="n">
        <v>700</v>
      </c>
      <c r="G1009">
        <f>VLOOKUP(D1009,Ingredientes!$A$2:$I$167,4,FALSE)</f>
        <v/>
      </c>
      <c r="H1009" s="8">
        <f>F1009*VLOOKUP(D1009,Ingredientes!$A$2:$I$167,9,FALSE)</f>
        <v/>
      </c>
    </row>
    <row r="1010">
      <c r="A1010" t="n">
        <v>128</v>
      </c>
      <c r="B1010" t="inlineStr">
        <is>
          <t>Patês e antepastos</t>
        </is>
      </c>
      <c r="C1010" t="inlineStr">
        <is>
          <t>Ingrediente</t>
        </is>
      </c>
      <c r="D1010" t="inlineStr">
        <is>
          <t>azeite</t>
        </is>
      </c>
      <c r="E1010">
        <f>VLOOKUP(D1010,Ingredientes!$A$2:$I$167,2,FALSE)</f>
        <v/>
      </c>
      <c r="F1010" s="6" t="n">
        <v>60</v>
      </c>
      <c r="G1010">
        <f>VLOOKUP(D1010,Ingredientes!$A$2:$I$167,4,FALSE)</f>
        <v/>
      </c>
      <c r="H1010" s="8">
        <f>F1010*VLOOKUP(D1010,Ingredientes!$A$2:$I$167,9,FALSE)</f>
        <v/>
      </c>
    </row>
    <row r="1011">
      <c r="A1011" t="n">
        <v>128</v>
      </c>
      <c r="B1011" t="inlineStr">
        <is>
          <t>Patês e antepastos</t>
        </is>
      </c>
      <c r="C1011" t="inlineStr">
        <is>
          <t>Ingrediente</t>
        </is>
      </c>
      <c r="D1011" t="inlineStr">
        <is>
          <t>alho</t>
        </is>
      </c>
      <c r="E1011">
        <f>VLOOKUP(D1011,Ingredientes!$A$2:$I$167,2,FALSE)</f>
        <v/>
      </c>
      <c r="F1011" s="6" t="n">
        <v>10</v>
      </c>
      <c r="G1011">
        <f>VLOOKUP(D1011,Ingredientes!$A$2:$I$167,4,FALSE)</f>
        <v/>
      </c>
      <c r="H1011" s="8">
        <f>F1011*VLOOKUP(D1011,Ingredientes!$A$2:$I$167,9,FALSE)</f>
        <v/>
      </c>
    </row>
    <row r="1012">
      <c r="A1012" t="n">
        <v>128</v>
      </c>
      <c r="B1012" t="inlineStr">
        <is>
          <t>Patês e antepastos</t>
        </is>
      </c>
      <c r="C1012" t="inlineStr">
        <is>
          <t>Ingrediente</t>
        </is>
      </c>
      <c r="D1012" t="inlineStr">
        <is>
          <t>oregano</t>
        </is>
      </c>
      <c r="E1012">
        <f>VLOOKUP(D1012,Ingredientes!$A$2:$I$167,2,FALSE)</f>
        <v/>
      </c>
      <c r="F1012" s="6" t="n">
        <v>3</v>
      </c>
      <c r="G1012">
        <f>VLOOKUP(D1012,Ingredientes!$A$2:$I$167,4,FALSE)</f>
        <v/>
      </c>
      <c r="H1012" s="8">
        <f>F1012*VLOOKUP(D1012,Ingredientes!$A$2:$I$167,9,FALSE)</f>
        <v/>
      </c>
    </row>
    <row r="1013">
      <c r="A1013" t="n">
        <v>128</v>
      </c>
      <c r="B1013" t="inlineStr">
        <is>
          <t>Patês e antepastos</t>
        </is>
      </c>
      <c r="C1013" t="inlineStr">
        <is>
          <t>Ingrediente</t>
        </is>
      </c>
      <c r="D1013" t="inlineStr">
        <is>
          <t>sal</t>
        </is>
      </c>
      <c r="E1013">
        <f>VLOOKUP(D1013,Ingredientes!$A$2:$I$167,2,FALSE)</f>
        <v/>
      </c>
      <c r="F1013" s="6" t="n">
        <v>5</v>
      </c>
      <c r="G1013">
        <f>VLOOKUP(D1013,Ingredientes!$A$2:$I$167,4,FALSE)</f>
        <v/>
      </c>
      <c r="H1013" s="8">
        <f>F1013*VLOOKUP(D1013,Ingredientes!$A$2:$I$167,9,FALSE)</f>
        <v/>
      </c>
    </row>
    <row r="1014">
      <c r="A1014" t="n">
        <v>128</v>
      </c>
      <c r="B1014" t="inlineStr">
        <is>
          <t>Patês e antepastos</t>
        </is>
      </c>
      <c r="C1014" t="inlineStr">
        <is>
          <t>Embalagem</t>
        </is>
      </c>
      <c r="D1014" t="inlineStr">
        <is>
          <t>pote250</t>
        </is>
      </c>
      <c r="E1014">
        <f>VLOOKUP(D1014,Ingredientes!$A$2:$I$167,2,FALSE)</f>
        <v/>
      </c>
      <c r="F1014" s="6" t="n">
        <v>1</v>
      </c>
      <c r="G1014">
        <f>VLOOKUP(D1014,Ingredientes!$A$2:$I$167,4,FALSE)&amp;". por unidade"</f>
        <v/>
      </c>
      <c r="H1014" s="8">
        <f>F1014*VLOOKUP(D1014,Ingredientes!$A$2:$I$167,9,FALSE)</f>
        <v/>
      </c>
    </row>
    <row r="1015">
      <c r="A1015" t="n">
        <v>129</v>
      </c>
      <c r="B1015" t="inlineStr">
        <is>
          <t>Amendoim e castanhas caramelizadas</t>
        </is>
      </c>
      <c r="C1015" t="inlineStr">
        <is>
          <t>Ingrediente</t>
        </is>
      </c>
      <c r="D1015" t="inlineStr">
        <is>
          <t>amend</t>
        </is>
      </c>
      <c r="E1015">
        <f>VLOOKUP(D1015,Ingredientes!$A$2:$I$167,2,FALSE)</f>
        <v/>
      </c>
      <c r="F1015" s="6" t="n">
        <v>500</v>
      </c>
      <c r="G1015">
        <f>VLOOKUP(D1015,Ingredientes!$A$2:$I$167,4,FALSE)</f>
        <v/>
      </c>
      <c r="H1015" s="8">
        <f>F1015*VLOOKUP(D1015,Ingredientes!$A$2:$I$167,9,FALSE)</f>
        <v/>
      </c>
    </row>
    <row r="1016">
      <c r="A1016" t="n">
        <v>129</v>
      </c>
      <c r="B1016" t="inlineStr">
        <is>
          <t>Amendoim e castanhas caramelizadas</t>
        </is>
      </c>
      <c r="C1016" t="inlineStr">
        <is>
          <t>Ingrediente</t>
        </is>
      </c>
      <c r="D1016" t="inlineStr">
        <is>
          <t>acucar</t>
        </is>
      </c>
      <c r="E1016">
        <f>VLOOKUP(D1016,Ingredientes!$A$2:$I$167,2,FALSE)</f>
        <v/>
      </c>
      <c r="F1016" s="6" t="n">
        <v>300</v>
      </c>
      <c r="G1016">
        <f>VLOOKUP(D1016,Ingredientes!$A$2:$I$167,4,FALSE)</f>
        <v/>
      </c>
      <c r="H1016" s="8">
        <f>F1016*VLOOKUP(D1016,Ingredientes!$A$2:$I$167,9,FALSE)</f>
        <v/>
      </c>
    </row>
    <row r="1017">
      <c r="A1017" t="n">
        <v>129</v>
      </c>
      <c r="B1017" t="inlineStr">
        <is>
          <t>Amendoim e castanhas caramelizadas</t>
        </is>
      </c>
      <c r="C1017" t="inlineStr">
        <is>
          <t>Embalagem</t>
        </is>
      </c>
      <c r="D1017" t="inlineStr">
        <is>
          <t>celo</t>
        </is>
      </c>
      <c r="E1017">
        <f>VLOOKUP(D1017,Ingredientes!$A$2:$I$167,2,FALSE)</f>
        <v/>
      </c>
      <c r="F1017" s="6" t="n">
        <v>1</v>
      </c>
      <c r="G1017">
        <f>VLOOKUP(D1017,Ingredientes!$A$2:$I$167,4,FALSE)&amp;". por unidade"</f>
        <v/>
      </c>
      <c r="H1017" s="8">
        <f>F1017*VLOOKUP(D1017,Ingredientes!$A$2:$I$167,9,FALSE)</f>
        <v/>
      </c>
    </row>
    <row r="1018">
      <c r="A1018" t="n">
        <v>130</v>
      </c>
      <c r="B1018" t="inlineStr">
        <is>
          <t>Farofas temperadas em pote</t>
        </is>
      </c>
      <c r="C1018" t="inlineStr">
        <is>
          <t>Ingrediente</t>
        </is>
      </c>
      <c r="D1018" t="inlineStr">
        <is>
          <t>fmand</t>
        </is>
      </c>
      <c r="E1018">
        <f>VLOOKUP(D1018,Ingredientes!$A$2:$I$167,2,FALSE)</f>
        <v/>
      </c>
      <c r="F1018" s="6" t="n">
        <v>1000</v>
      </c>
      <c r="G1018">
        <f>VLOOKUP(D1018,Ingredientes!$A$2:$I$167,4,FALSE)</f>
        <v/>
      </c>
      <c r="H1018" s="8">
        <f>F1018*VLOOKUP(D1018,Ingredientes!$A$2:$I$167,9,FALSE)</f>
        <v/>
      </c>
    </row>
    <row r="1019">
      <c r="A1019" t="n">
        <v>130</v>
      </c>
      <c r="B1019" t="inlineStr">
        <is>
          <t>Farofas temperadas em pote</t>
        </is>
      </c>
      <c r="C1019" t="inlineStr">
        <is>
          <t>Ingrediente</t>
        </is>
      </c>
      <c r="D1019" t="inlineStr">
        <is>
          <t>mant</t>
        </is>
      </c>
      <c r="E1019">
        <f>VLOOKUP(D1019,Ingredientes!$A$2:$I$167,2,FALSE)</f>
        <v/>
      </c>
      <c r="F1019" s="6" t="n">
        <v>150</v>
      </c>
      <c r="G1019">
        <f>VLOOKUP(D1019,Ingredientes!$A$2:$I$167,4,FALSE)</f>
        <v/>
      </c>
      <c r="H1019" s="8">
        <f>F1019*VLOOKUP(D1019,Ingredientes!$A$2:$I$167,9,FALSE)</f>
        <v/>
      </c>
    </row>
    <row r="1020">
      <c r="A1020" t="n">
        <v>130</v>
      </c>
      <c r="B1020" t="inlineStr">
        <is>
          <t>Farofas temperadas em pote</t>
        </is>
      </c>
      <c r="C1020" t="inlineStr">
        <is>
          <t>Ingrediente</t>
        </is>
      </c>
      <c r="D1020" t="inlineStr">
        <is>
          <t>bacon</t>
        </is>
      </c>
      <c r="E1020">
        <f>VLOOKUP(D1020,Ingredientes!$A$2:$I$167,2,FALSE)</f>
        <v/>
      </c>
      <c r="F1020" s="6" t="n">
        <v>250</v>
      </c>
      <c r="G1020">
        <f>VLOOKUP(D1020,Ingredientes!$A$2:$I$167,4,FALSE)</f>
        <v/>
      </c>
      <c r="H1020" s="8">
        <f>F1020*VLOOKUP(D1020,Ingredientes!$A$2:$I$167,9,FALSE)</f>
        <v/>
      </c>
    </row>
    <row r="1021">
      <c r="A1021" t="n">
        <v>130</v>
      </c>
      <c r="B1021" t="inlineStr">
        <is>
          <t>Farofas temperadas em pote</t>
        </is>
      </c>
      <c r="C1021" t="inlineStr">
        <is>
          <t>Ingrediente</t>
        </is>
      </c>
      <c r="D1021" t="inlineStr">
        <is>
          <t>cebola</t>
        </is>
      </c>
      <c r="E1021">
        <f>VLOOKUP(D1021,Ingredientes!$A$2:$I$167,2,FALSE)</f>
        <v/>
      </c>
      <c r="F1021" s="6" t="n">
        <v>200</v>
      </c>
      <c r="G1021">
        <f>VLOOKUP(D1021,Ingredientes!$A$2:$I$167,4,FALSE)</f>
        <v/>
      </c>
      <c r="H1021" s="8">
        <f>F1021*VLOOKUP(D1021,Ingredientes!$A$2:$I$167,9,FALSE)</f>
        <v/>
      </c>
    </row>
    <row r="1022">
      <c r="A1022" t="n">
        <v>130</v>
      </c>
      <c r="B1022" t="inlineStr">
        <is>
          <t>Farofas temperadas em pote</t>
        </is>
      </c>
      <c r="C1022" t="inlineStr">
        <is>
          <t>Ingrediente</t>
        </is>
      </c>
      <c r="D1022" t="inlineStr">
        <is>
          <t>alho</t>
        </is>
      </c>
      <c r="E1022">
        <f>VLOOKUP(D1022,Ingredientes!$A$2:$I$167,2,FALSE)</f>
        <v/>
      </c>
      <c r="F1022" s="6" t="n">
        <v>30</v>
      </c>
      <c r="G1022">
        <f>VLOOKUP(D1022,Ingredientes!$A$2:$I$167,4,FALSE)</f>
        <v/>
      </c>
      <c r="H1022" s="8">
        <f>F1022*VLOOKUP(D1022,Ingredientes!$A$2:$I$167,9,FALSE)</f>
        <v/>
      </c>
    </row>
    <row r="1023">
      <c r="A1023" t="n">
        <v>130</v>
      </c>
      <c r="B1023" t="inlineStr">
        <is>
          <t>Farofas temperadas em pote</t>
        </is>
      </c>
      <c r="C1023" t="inlineStr">
        <is>
          <t>Ingrediente</t>
        </is>
      </c>
      <c r="D1023" t="inlineStr">
        <is>
          <t>cheiro</t>
        </is>
      </c>
      <c r="E1023">
        <f>VLOOKUP(D1023,Ingredientes!$A$2:$I$167,2,FALSE)</f>
        <v/>
      </c>
      <c r="F1023" s="6" t="n">
        <v>5</v>
      </c>
      <c r="G1023">
        <f>VLOOKUP(D1023,Ingredientes!$A$2:$I$167,4,FALSE)</f>
        <v/>
      </c>
      <c r="H1023" s="8">
        <f>F1023*VLOOKUP(D1023,Ingredientes!$A$2:$I$167,9,FALSE)</f>
        <v/>
      </c>
    </row>
    <row r="1024">
      <c r="A1024" t="n">
        <v>130</v>
      </c>
      <c r="B1024" t="inlineStr">
        <is>
          <t>Farofas temperadas em pote</t>
        </is>
      </c>
      <c r="C1024" t="inlineStr">
        <is>
          <t>Ingrediente</t>
        </is>
      </c>
      <c r="D1024" t="inlineStr">
        <is>
          <t>sal</t>
        </is>
      </c>
      <c r="E1024">
        <f>VLOOKUP(D1024,Ingredientes!$A$2:$I$167,2,FALSE)</f>
        <v/>
      </c>
      <c r="F1024" s="6" t="n">
        <v>10</v>
      </c>
      <c r="G1024">
        <f>VLOOKUP(D1024,Ingredientes!$A$2:$I$167,4,FALSE)</f>
        <v/>
      </c>
      <c r="H1024" s="8">
        <f>F1024*VLOOKUP(D1024,Ingredientes!$A$2:$I$167,9,FALSE)</f>
        <v/>
      </c>
    </row>
    <row r="1025">
      <c r="A1025" t="n">
        <v>130</v>
      </c>
      <c r="B1025" t="inlineStr">
        <is>
          <t>Farofas temperadas em pote</t>
        </is>
      </c>
      <c r="C1025" t="inlineStr">
        <is>
          <t>Embalagem</t>
        </is>
      </c>
      <c r="D1025" t="inlineStr">
        <is>
          <t>pote250</t>
        </is>
      </c>
      <c r="E1025">
        <f>VLOOKUP(D1025,Ingredientes!$A$2:$I$167,2,FALSE)</f>
        <v/>
      </c>
      <c r="F1025" s="6" t="n">
        <v>1</v>
      </c>
      <c r="G1025">
        <f>VLOOKUP(D1025,Ingredientes!$A$2:$I$167,4,FALSE)&amp;". por unidade"</f>
        <v/>
      </c>
      <c r="H1025" s="8">
        <f>F1025*VLOOKUP(D1025,Ingredientes!$A$2:$I$167,9,FALSE)</f>
        <v/>
      </c>
    </row>
  </sheetData>
  <autoFilter ref="A1:H10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2026-11-03T12:43:43Z</dcterms:created>
  <dcterms:modified xmlns:dcterms="http://purl.org/dc/terms/" xmlns:xsi="http://www.w3.org/2001/XMLSchema-instance" xsi:type="dcterms:W3CDTF">2026-11-03T12:43:43Z</dcterms:modified>
</cp:coreProperties>
</file>